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320" windowHeight="12675"/>
  </bookViews>
  <sheets>
    <sheet name="Popis" sheetId="1" r:id="rId1"/>
  </sheets>
  <definedNames>
    <definedName name="_1Excel_BuiltIn_Print_Area_1_1" localSheetId="0">Popis!$A$1:$G$5</definedName>
    <definedName name="_2Excel_BuiltIn_Print_Area_1_1">#REF!</definedName>
    <definedName name="Excel_BuiltIn__FilterDatabase_2_1" localSheetId="0">#REF!</definedName>
    <definedName name="Excel_BuiltIn__FilterDatabase_2_1">#REF!</definedName>
    <definedName name="Excel_BuiltIn__FilterDatabase_3_1" localSheetId="0">#REF!</definedName>
    <definedName name="Excel_BuiltIn__FilterDatabase_3_1">#REF!</definedName>
    <definedName name="Excel_BuiltIn__FilterDatabase_3_1_1" localSheetId="0">Popis!#REF!</definedName>
    <definedName name="Excel_BuiltIn__FilterDatabase_3_1_1">#REF!</definedName>
    <definedName name="Excel_BuiltIn__FilterDatabase_6_1">#REF!</definedName>
    <definedName name="Excel_BuiltIn_Print_Area_1_1">#REF!</definedName>
    <definedName name="Excel_BuiltIn_Print_Area_1_1_1">#REF!</definedName>
    <definedName name="Excel_BuiltIn_Print_Area_2_1">#REF!</definedName>
    <definedName name="Excel_BuiltIn_Print_Area_3_1">#REF!</definedName>
    <definedName name="Excel_BuiltIn_Print_Area_6_1">#REF!</definedName>
  </definedNames>
  <calcPr calcId="125725"/>
</workbook>
</file>

<file path=xl/calcChain.xml><?xml version="1.0" encoding="utf-8"?>
<calcChain xmlns="http://schemas.openxmlformats.org/spreadsheetml/2006/main">
  <c r="G139" i="1"/>
  <c r="G137"/>
  <c r="G136"/>
  <c r="G135"/>
  <c r="G127"/>
  <c r="G126"/>
  <c r="G125"/>
  <c r="G124"/>
  <c r="G123"/>
  <c r="G122"/>
  <c r="G121"/>
  <c r="G115"/>
  <c r="G114"/>
  <c r="G101"/>
  <c r="G102"/>
  <c r="G103"/>
  <c r="G104"/>
  <c r="G105"/>
  <c r="G106"/>
  <c r="G107"/>
  <c r="G108"/>
  <c r="G109"/>
  <c r="G110"/>
  <c r="G111"/>
  <c r="G112"/>
  <c r="G113"/>
  <c r="G116"/>
  <c r="G117"/>
  <c r="G118"/>
  <c r="G119"/>
  <c r="G120"/>
  <c r="G134"/>
  <c r="E28"/>
  <c r="G28"/>
  <c r="E93"/>
  <c r="G93"/>
  <c r="E91"/>
  <c r="G91"/>
  <c r="E38"/>
  <c r="G38"/>
  <c r="E36"/>
  <c r="G36"/>
  <c r="E29"/>
  <c r="G29"/>
  <c r="E27"/>
  <c r="G27"/>
  <c r="E26"/>
  <c r="G26"/>
  <c r="E24"/>
  <c r="G24"/>
  <c r="E10"/>
  <c r="G10"/>
  <c r="G11"/>
  <c r="G12"/>
  <c r="G13"/>
  <c r="G14"/>
  <c r="G15"/>
  <c r="G16"/>
  <c r="G17"/>
  <c r="G25"/>
  <c r="G37"/>
  <c r="G39"/>
  <c r="G40"/>
  <c r="G41"/>
  <c r="E42"/>
  <c r="G42"/>
  <c r="E43"/>
  <c r="G43"/>
  <c r="E44"/>
  <c r="G44"/>
  <c r="G45"/>
  <c r="G46"/>
  <c r="G47"/>
  <c r="G48"/>
  <c r="G49"/>
  <c r="G50"/>
  <c r="G51"/>
  <c r="G52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E84"/>
  <c r="G84"/>
  <c r="E85"/>
  <c r="G85"/>
  <c r="G86"/>
  <c r="G87"/>
  <c r="G88"/>
  <c r="G89"/>
  <c r="G90"/>
  <c r="G92"/>
  <c r="G94"/>
  <c r="F78"/>
  <c r="G78"/>
  <c r="F18"/>
  <c r="G18"/>
  <c r="G19"/>
  <c r="G146"/>
  <c r="F128"/>
  <c r="G128"/>
  <c r="G129"/>
  <c r="G151"/>
  <c r="F30"/>
  <c r="G30"/>
  <c r="G31"/>
  <c r="G147"/>
  <c r="F95"/>
  <c r="G95"/>
  <c r="F140"/>
  <c r="G140"/>
  <c r="G141"/>
  <c r="G152"/>
  <c r="F53"/>
  <c r="G53"/>
  <c r="G79"/>
  <c r="G149"/>
  <c r="G96"/>
  <c r="G150"/>
  <c r="G54"/>
  <c r="G148"/>
  <c r="G153"/>
  <c r="G154"/>
  <c r="G155"/>
</calcChain>
</file>

<file path=xl/sharedStrings.xml><?xml version="1.0" encoding="utf-8"?>
<sst xmlns="http://schemas.openxmlformats.org/spreadsheetml/2006/main" count="409" uniqueCount="245">
  <si>
    <t>%</t>
  </si>
  <si>
    <t>POPUST</t>
  </si>
  <si>
    <t>VSOTA</t>
  </si>
  <si>
    <t>7.</t>
  </si>
  <si>
    <t>6.</t>
  </si>
  <si>
    <t>PROMETNA OPREMA</t>
  </si>
  <si>
    <t>5.</t>
  </si>
  <si>
    <t>METEORNA ODVODNJA</t>
  </si>
  <si>
    <t>4.</t>
  </si>
  <si>
    <t>VOZIŠČNE KONSTRUKCIJE</t>
  </si>
  <si>
    <t>3.</t>
  </si>
  <si>
    <t>ZEMELJSKA DELA IN TEMELJENJE</t>
  </si>
  <si>
    <t>2.</t>
  </si>
  <si>
    <t>PREDDELA</t>
  </si>
  <si>
    <t>1.</t>
  </si>
  <si>
    <t>Cena</t>
  </si>
  <si>
    <t>Vrsta del</t>
  </si>
  <si>
    <t>Zap. št.</t>
  </si>
  <si>
    <t>REKAPITULACIJA</t>
  </si>
  <si>
    <t>8.</t>
  </si>
  <si>
    <t xml:space="preserve">                                  Vsota:</t>
  </si>
  <si>
    <t>pav</t>
  </si>
  <si>
    <t>Razna nepredvidena dela v % gornjih del</t>
  </si>
  <si>
    <t>kos</t>
  </si>
  <si>
    <t>Dobava in montaža tipskega kovinskega galvaniziranega koša za smeti s pepelnikom na stojalu, cca 50 l, zelene (občinske) barve, pritrditev na bet. temelj pod tlakovci</t>
  </si>
  <si>
    <t>7.3</t>
  </si>
  <si>
    <t>7.2</t>
  </si>
  <si>
    <t>7.1</t>
  </si>
  <si>
    <t>Cena po enoti</t>
  </si>
  <si>
    <t>Količina</t>
  </si>
  <si>
    <t>Enota</t>
  </si>
  <si>
    <t>Tekst</t>
  </si>
  <si>
    <t>Šifra</t>
  </si>
  <si>
    <t>Zap. Št.</t>
  </si>
  <si>
    <t xml:space="preserve">Vsota:  </t>
  </si>
  <si>
    <t>6.18</t>
  </si>
  <si>
    <t>ELEKTRO DELA: komplet izvedba ožičenja v kandelabrih z NYM 4x1.5 mm2 in priklop na omrežje preko taljivega vložka D01.6A, ožičenja na kolesarnicah z nadgradnimi elementi, komplet kontrola meritev in ves ostali potrebni material</t>
  </si>
  <si>
    <t>6.17</t>
  </si>
  <si>
    <t>ELEKTRO DELA: Dobava in montaža nadgradne svetilke IP65 1x49W T5 na nadstrešek kolesarnice</t>
  </si>
  <si>
    <t>6.16</t>
  </si>
  <si>
    <t>6.15</t>
  </si>
  <si>
    <t>6.14</t>
  </si>
  <si>
    <t>m</t>
  </si>
  <si>
    <t>ELEKTRO DELA: Dobava in položitev NN kabla NAYY-J 4x25+2,5 mm2</t>
  </si>
  <si>
    <t>6.13</t>
  </si>
  <si>
    <t>Dobava in vgradnja tipskega bet. temelja za kandelaber 1.05x1.05x1.20 z nastavkom za privijačenje kandelabra in 2x PVC cevjo v sredini</t>
  </si>
  <si>
    <t>6.12</t>
  </si>
  <si>
    <t>Dobava in polaganje traku "ELEKTRIKA" nad cevi</t>
  </si>
  <si>
    <t>6.11</t>
  </si>
  <si>
    <t>Dobava in polaganje valjanca 25/4 nad cevi</t>
  </si>
  <si>
    <t>6.10</t>
  </si>
  <si>
    <t>6.9</t>
  </si>
  <si>
    <t>Izdelava kanalizacije iz PC-E cevi,  DN 63, vgrajenih na planumu izkopa – elektrika</t>
  </si>
  <si>
    <t>6.8</t>
  </si>
  <si>
    <t>m2</t>
  </si>
  <si>
    <t>Zasip kanalizacije z gramozom – elektrika</t>
  </si>
  <si>
    <t>6.7</t>
  </si>
  <si>
    <t>Zasip kanalizacije z izkopanim materialom – elektrika</t>
  </si>
  <si>
    <t>6.6</t>
  </si>
  <si>
    <t>m3</t>
  </si>
  <si>
    <t>Odvoz in razgrinjanje odvečnega izkopa, na deponijo, kjer se razgrne. – elektrika</t>
  </si>
  <si>
    <t>6.5</t>
  </si>
  <si>
    <t>Planum naravnih temeljnih tal v lahki zemljini – elektrika</t>
  </si>
  <si>
    <t>6.4</t>
  </si>
  <si>
    <t>Izkopi za temelje kandelabrov (0.8x0.8x0.8 in 1.05x1.05x1.20) globine 1,0 do 1,5 m v lahki zemljini  – elektrika</t>
  </si>
  <si>
    <t>6.3</t>
  </si>
  <si>
    <t>Izkopi za kanale kanalizacij globine do 1,0 v lahki zemljini   z odlaganjem ob strani – elektrika</t>
  </si>
  <si>
    <t>6.2</t>
  </si>
  <si>
    <t>Obnova in zavarovanje zakoličbe osi – elektrika</t>
  </si>
  <si>
    <t>6.1</t>
  </si>
  <si>
    <t xml:space="preserve">                                  .</t>
  </si>
  <si>
    <t>5.10</t>
  </si>
  <si>
    <t>Izdelava druge tankoslojne označbe na vozišču, ročno, z enokomponentno rumeno barvo.</t>
  </si>
  <si>
    <t>5.9</t>
  </si>
  <si>
    <t>Izdelava druge tankoslojne označbe na vozišču, ročno, z enokomponentno belo barvo (prehodi, stop črte, puščice, šrafure…).</t>
  </si>
  <si>
    <t>5.8</t>
  </si>
  <si>
    <t>Izdelava tankoslojne prekinjene ali neprekinjene označbe z enokomponentno rumeno barvo, strojno, debelina plasti 200 μm, širina črte 10 cm</t>
  </si>
  <si>
    <t>5.7</t>
  </si>
  <si>
    <t>Izdelava tankoslojne prekinjene ali neprekinjene označbe z enokomponentno belo barvo, strojno, debelina plasti 200 μm, širina črte 10 cm</t>
  </si>
  <si>
    <t>5.6</t>
  </si>
  <si>
    <t>Dobava in pritrditev prometnega znaka, podloga iz aluminijaste pločevine, znak z barvo-folijo 1. vrste, velikost 400 x 250 mm</t>
  </si>
  <si>
    <t>5.5</t>
  </si>
  <si>
    <t>Dobava in pritrditev okroglega prometnega znaka, podloga iz aluminijaste pločevine, znak z odsevno folijo 1. vrste, dolžina stranice φ= 600 mm.</t>
  </si>
  <si>
    <t>5.4</t>
  </si>
  <si>
    <t>Dobava in pritrditev trikotnega prometnega znaka, podloga iz aluminijaste pločevine, znak z odsevno folijo 2. vrste, dolžina stranice a= 600 mm.</t>
  </si>
  <si>
    <t>5.3</t>
  </si>
  <si>
    <t>Dobava in vgraditev stebriča za prometni znak iz vroče cinkane jeklene cevi φ64 mm, dolžina 2900 mm</t>
  </si>
  <si>
    <t>5.2</t>
  </si>
  <si>
    <t>Izdelava temelja iz cementnega betona MB 15, dolžine 80 cm, φ20 cm.</t>
  </si>
  <si>
    <t>5.1</t>
  </si>
  <si>
    <t>4.20</t>
  </si>
  <si>
    <t xml:space="preserve">Dobava in vgrajevanje tipskega lovilca olj pod povozne površine, na AB ploščo z AB ploščo preko lovilca, bet. nastavki pri jaških in pokrov LTŽ D 600x600 - po navodilih proizvajalca (npr HAURATON AQUAFIX SKBPPP 15/075 NG15 l/s) </t>
  </si>
  <si>
    <t>4.19</t>
  </si>
  <si>
    <t>Izdelava vtočne/iztočne glave iz betona v naklonu brežine za cev krožnega prereza DN300.</t>
  </si>
  <si>
    <t>4.18</t>
  </si>
  <si>
    <t>Izdelava pokrova iz litega železa za 25 in 40 Mp tip D, 600x600 mm</t>
  </si>
  <si>
    <t>4.17</t>
  </si>
  <si>
    <t>Izdelava pokrova iz litega železa za 25 Mp tip C, φ400 mm</t>
  </si>
  <si>
    <t>4.16</t>
  </si>
  <si>
    <t>Izdelava rešetke iz litega železa tip D, 400x400 mm.</t>
  </si>
  <si>
    <t>4.15</t>
  </si>
  <si>
    <t>Izdelava jaška iz cementnega betona, krožnega prereza Ø60 cm, globine od 1 do 1,5 m.</t>
  </si>
  <si>
    <t>4.14</t>
  </si>
  <si>
    <t>Izdelava jaška iz cementnega betona, krožnega prereza Ø40 cm, globine od 1 do 1,5 m - peskolov.</t>
  </si>
  <si>
    <t>4.13</t>
  </si>
  <si>
    <t>Izdelava kanalizacije iz PVC cevi (SN-8), DN 300, vgrajenih na planumu izkopa</t>
  </si>
  <si>
    <t>4.12</t>
  </si>
  <si>
    <t>Izdelava kanalizacije iz PVC cevi (SN-8), DN 250, vgrajenih na planumu izkopa</t>
  </si>
  <si>
    <t>4.11</t>
  </si>
  <si>
    <t>Izdelava kanalizacije iz PVC cevi (SN-8), DN 200, vgrajenih na planumu izkopa</t>
  </si>
  <si>
    <t>4.10</t>
  </si>
  <si>
    <t>Izdelava kanalizacije iz PVC cevi (SN-8), DN 160, vgrajenih na planumu izkopa</t>
  </si>
  <si>
    <t>4.9</t>
  </si>
  <si>
    <t>Dobava in zasip kanalizacije s tamponom na vrhu (40 cm) s komprimiranjem - vozišče.</t>
  </si>
  <si>
    <t>4.8</t>
  </si>
  <si>
    <t>Dobava in zasip kanalizacije z gramozom in komprimiranje po plasteh.</t>
  </si>
  <si>
    <t>4.7</t>
  </si>
  <si>
    <t>Dobava in zasip kanalizacijskih jaškov s frakcijo 8/16 do  kote tampona</t>
  </si>
  <si>
    <t>4.6</t>
  </si>
  <si>
    <t>Dobava in zasip kanalizacijske cevi s frakcijo 8/16 do 10 cm nad temenom</t>
  </si>
  <si>
    <t>4.5</t>
  </si>
  <si>
    <t>Dobava in planiranje frakcije 8/16 na dno jarka v debelini 10 cm</t>
  </si>
  <si>
    <t>4.4</t>
  </si>
  <si>
    <t>Planum naravnih temeljnih tal v lahki zemljini</t>
  </si>
  <si>
    <t>4.3</t>
  </si>
  <si>
    <t>Izkopi za kanale kanalizacij globine od 1,0 do 2,0 m v lahki zemljini - odvoz na stalno deponijo</t>
  </si>
  <si>
    <t>4.2</t>
  </si>
  <si>
    <t>Obnova in zavarovanje zakoličbe osi kanalizacije</t>
  </si>
  <si>
    <t>4.1</t>
  </si>
  <si>
    <t>3.17</t>
  </si>
  <si>
    <t>Izdelava bankine iz gramoza ali naravno zdrobljenega kamnitega materiala, široke 0.3 m ob hodniku ali kolesarski stezi.</t>
  </si>
  <si>
    <t>3.16</t>
  </si>
  <si>
    <t>Vgraditev predfabriciranih dvignjenih robnikov iz cementnega betona s prerezom 15/25 cm, položeni na beton, razmik med robniki 5 cm za pretok vode,</t>
  </si>
  <si>
    <t>3.15</t>
  </si>
  <si>
    <t>Vgraditev predfabriciranih grednih robnikov iz cementnega betona s prerezom 5/20 cm</t>
  </si>
  <si>
    <t>3.14</t>
  </si>
  <si>
    <t>Vgraditev predfabriciranih dvignjenih ali pogreznjenih (na uvozih) robnikov iz cementnega betona s prerezom 15/25 cm, na pero in utor, položeni na beton, v krivinah se zastičijo</t>
  </si>
  <si>
    <t>3.13</t>
  </si>
  <si>
    <t>Prilagoditev obstoječe tlakovane poti iz betonskih tlakovcev novi koti na robu, uporabiti obstoječe tlakovce</t>
  </si>
  <si>
    <t xml:space="preserve">Izdelava tlakovane obrabne plasti na pohodnih delih, iz betonskih dvoslojnih tlakovcev, pravokotne oblike 10x20 cm, sive barve, deb. Min 6 cm, na peščeno podlago 8 cm, stiki zapolnjeni s peskom. </t>
  </si>
  <si>
    <t>3.12</t>
  </si>
  <si>
    <t>3.11</t>
  </si>
  <si>
    <t>3.10</t>
  </si>
  <si>
    <t>Izdelava obrabne in zaporne plasti bituminizirane zmesi AC 8 surf B 50/70 A3 v debelini 3,0 cm</t>
  </si>
  <si>
    <t>3.9</t>
  </si>
  <si>
    <t>3.8</t>
  </si>
  <si>
    <t>Pobrizg stika na obstoječem asfaltu z bitumensko emulzijo</t>
  </si>
  <si>
    <t>3.7</t>
  </si>
  <si>
    <t>Valjanje tampona na Me &gt;= 80 Mpa.</t>
  </si>
  <si>
    <t>3.6</t>
  </si>
  <si>
    <t>Valjanje tampona na Me &gt;= 60 Mpa.</t>
  </si>
  <si>
    <t>3.5</t>
  </si>
  <si>
    <t>Fino planiranje tampona na  predvidenih površinah za asfaltiranje na koto asfaltiranja - južni del.</t>
  </si>
  <si>
    <t>3.4</t>
  </si>
  <si>
    <t>Dabava tampona na  predvidenih površinah za asfaltiranje na obstoječ tampon - južni del.</t>
  </si>
  <si>
    <t>3.3</t>
  </si>
  <si>
    <t>Fino planiranje obst. gramoza/tampona pod predvidenimi površinami za asfaltiranje na koto asfaltiranja, odvečni material se tazplanira v okolici, manjkajoči pa pobere iz okolice - severni del.</t>
  </si>
  <si>
    <t>3.2</t>
  </si>
  <si>
    <t>Izdelava nevezane nosilne plasti gramoza v minimalni debelini min 30 cm - TD32</t>
  </si>
  <si>
    <t>3.1</t>
  </si>
  <si>
    <t xml:space="preserve">                    .</t>
  </si>
  <si>
    <t>2.7</t>
  </si>
  <si>
    <t>Humuziranje zelenic brez valjanja v debelini min 20 cm</t>
  </si>
  <si>
    <t>2.6</t>
  </si>
  <si>
    <t>Dobava in zasip z gramozom do kote tampona s komprimiranjem po plasteh, izvedba brežine iz nasipa v ponikalnem jarku, stopničasto</t>
  </si>
  <si>
    <t>2.5</t>
  </si>
  <si>
    <t>Dobava in zasip z gramozom do kote tampona s komprimiranjem po plasteh - 30 cm</t>
  </si>
  <si>
    <t>2.4</t>
  </si>
  <si>
    <t>Široki izkopi slabo nosilne zemljine za dosego planuma spodnjega ustroja z odvozom na deponijo in razgrnitvijo - 30 cm</t>
  </si>
  <si>
    <t>2.3</t>
  </si>
  <si>
    <t>Široki izkopi slabo nosilne zemljine za dosego planuma spodnjega ustroja z odvozom na deponijo in razgrnitvijo - 20 cm</t>
  </si>
  <si>
    <t>2.2</t>
  </si>
  <si>
    <t>Površinski izkopi plodne zemljine (humusa) in dele brežin v debelini min 20 cm z odvozom na stalno deponijo in razgrnitvijo - del boljše zemljine se shrani na gradbišču za humusiranje</t>
  </si>
  <si>
    <t>2.1</t>
  </si>
  <si>
    <t xml:space="preserve">                   .</t>
  </si>
  <si>
    <t>1.9</t>
  </si>
  <si>
    <t>1.8</t>
  </si>
  <si>
    <t>Rezanje asfalta v debelini do 10 cm</t>
  </si>
  <si>
    <t>1.7</t>
  </si>
  <si>
    <t>Odstranitev zatravljenega dela tampona in na otoku ki se ruši</t>
  </si>
  <si>
    <t>1.6</t>
  </si>
  <si>
    <t>Zakoličba obstoječih komunalnih zemeljskih vodov. Ocenjeno.</t>
  </si>
  <si>
    <t>1.5</t>
  </si>
  <si>
    <t>Rušenje obstoječe asfaltne konstrukcije na cestišču v deb. 5 + 3 cm do 10 + 4 cm, odvoz na za to vrsto materiala primerno deponijo</t>
  </si>
  <si>
    <t>1.4</t>
  </si>
  <si>
    <t>Rušenje cestnega robnika in odvoz na stalno deponijo</t>
  </si>
  <si>
    <t>1.3</t>
  </si>
  <si>
    <t>1.2</t>
  </si>
  <si>
    <t>Zakoličba ureditve in postavitev zavarovanja zakoličbe</t>
  </si>
  <si>
    <t>1.1</t>
  </si>
  <si>
    <t>ML0145</t>
  </si>
  <si>
    <t>PZI</t>
  </si>
  <si>
    <t>Objekt:</t>
  </si>
  <si>
    <t>Investitor:</t>
  </si>
  <si>
    <t>Demontaža prometnih znakov s temeljem oz. temeljnim nastavkom.</t>
  </si>
  <si>
    <t>Izdelava nosilne plasti bituminizirane zmesi AC 22 base B 50/70 A4 v debelini 5 cm</t>
  </si>
  <si>
    <t>Izdelava obrabne in zaporne plasti bituminizirane zmesi AC 8 surf B 50/70 A4 v debelini 4 cm - hodniki in otoki</t>
  </si>
  <si>
    <t>Izdelava obrabne in zaporne plasti bituminizirane zmesi AC 8 surf B 50/70 A4 v debelini 5 cm - kolesarska</t>
  </si>
  <si>
    <t>Dobava in pritrditev prometnega znaka, podloga iz aluminijaste pločevine, znak z …… barvo-folijo 1. vrste, velikost 600 x 600 mm</t>
  </si>
  <si>
    <t>Postavitev demontiranih znakov z drogom in temeljem</t>
  </si>
  <si>
    <t>5.11</t>
  </si>
  <si>
    <t>5.12</t>
  </si>
  <si>
    <t>Dobava in montaža tipskega kovinskega galvaniziranega stojala za kolesa, za 5 koles  cca 1710x450x450 mm, pritrditev na bet. ploščo pod tlakovci</t>
  </si>
  <si>
    <t>Dobava in montaža tipske kovinske galvanizirane kolesarnice cca 4000x2250x2070 mm, pritrditev na bet. ploščo pod tlakovci</t>
  </si>
  <si>
    <t>Izdelava jaška iz cementnega betona, krožnega prereza Ø60 cm, globine do 1,0 m in ustreznega betonskega pokrova – elektrika (pri kolesarnicah)</t>
  </si>
  <si>
    <t>ELEKTRO DELA: Dobava in montaža kandelabrov višine 7 m, tipski, ravni, konusni, vezava na valjanec in zaščita vijakov</t>
  </si>
  <si>
    <t>kpl</t>
  </si>
  <si>
    <t>6.19</t>
  </si>
  <si>
    <t>ELEKTRO DELA: 1x prostostoječa, poliestrska omarica z enojnimi vratoma, komplet s strešico, samostojnim, sestavljivim podstavkom, klučavnicami in ostalim drobnim materialom, dimenzij (brez podstavka) (600x1000x300) (npr: Schrack) z vgrajeno vsebino:                                                                                             R-JR:                                                                                                         -1x tripolno glavno stikalo 63A                               
-3x tripolni varovalčni odklopnik (Tytan), komplet s pripadajočimi taljivimi varovalkami                                                                          -3x enopolni varovalčni odklopnik (Tytan), komplet s pripadajočimi taljivimi varovalkami
-1x svetlobno stikalo z svetlobnim senzorjem primernim za zunanjo montažo
-1x digitalna, stikalna ura
-1x rele z tremi preklopnimi kontakti, AC1, 40A
-1x rele z dvema preklopnima kontaktoma , AC1, 25A                                                                                    -1x krmilno stiklao 1,0,2 primerno za montažo na letev                                                                                          -1x nadometna vtičnica s pokrovom
-vezni in drugi drobni material</t>
  </si>
  <si>
    <t>Mestna občina Murska Sobota, Kardoševa 2, 9000 Murska Sobota</t>
  </si>
  <si>
    <t>Odstranitev kovinskih stebričev in verige, luknje zapolniti z gramozom</t>
  </si>
  <si>
    <t>v.5</t>
  </si>
  <si>
    <t>ELEKTRO DELA: Dobava in montaža 360° LED svetilk ~ 50W (npr. PHILIPS BPP007/ LED-MP/740 PSU II GR 60P) na kandelabre</t>
  </si>
  <si>
    <t>POPIS DEL S PREDIZMERAMI IN OCENJENIMI VREDNOSTMI ZA JAVNI RAZPIS</t>
  </si>
  <si>
    <t>ELEKTRO DELA: Dobava in položitev NN kabla NYY-J 3x1,5 mm2</t>
  </si>
  <si>
    <t>ELEKTRO DELA: Dobava in položitev UTP kabla CAT. 6E</t>
  </si>
  <si>
    <t xml:space="preserve"> 6.21</t>
  </si>
  <si>
    <t>VIDEONADZOR: Dobava in montaža snemalne naprave IP standalone za 8 IP kamere do 5Mp, 1TbHDD, HDMI, VGA, CVBS video out, 3*usb 2.0, RS485, RS232, 2GigaBit NIC, 2 SATA diskov, 20MB pasovne širine, Alarm I/O: 16:4, 1,5U - montaža v omarico javne razsvetljave</t>
  </si>
  <si>
    <t xml:space="preserve"> 6.22</t>
  </si>
  <si>
    <t>VIDEONADZOR: Dobava in montaža stikala 8 portnega Poe 10/100 + 2 port 10/100/1000 combo Linksys</t>
  </si>
  <si>
    <t xml:space="preserve"> 6.23</t>
  </si>
  <si>
    <t xml:space="preserve">VIDEONADZOR: Dobava in montaža IP 3 megapiksel dnevno/nočna kamera, BULLET OUTDOOR 1/3"progresice CMOS, ICR, 30 IR RANGE, 0,05lux/F1.2 AGC on, 0 lux with IR, 2048x1536 12,5fps, 1280x720:25fps, 2,8-12mm/F1.4lens, 3D DNR,BLC,DWDR, 12Vdc/Poe, Onif 
 </t>
  </si>
  <si>
    <t xml:space="preserve"> 6.24</t>
  </si>
  <si>
    <t xml:space="preserve">VIDEONADZOR: Dobava in montaža objektiva MEGA OBJ1AMEGAPIXEL širokokotni objektiv 2,7-12mm 1/*2,7"
 </t>
  </si>
  <si>
    <t xml:space="preserve"> 6.25</t>
  </si>
  <si>
    <t xml:space="preserve">VIDEONADZOR: Dobava in montaža Ohišja za zunanjo montažo kamere z grelcem in nosilcem
 </t>
  </si>
  <si>
    <t xml:space="preserve"> 6.26</t>
  </si>
  <si>
    <t xml:space="preserve">VIDEONADZOR: Povezava na centralno nadzorni sistem mestne občine MS 
 </t>
  </si>
  <si>
    <t xml:space="preserve"> 6.27</t>
  </si>
  <si>
    <t xml:space="preserve">VIDEONADZOR: Nastaavitev parametrov, terstiranje, spuščanje v pogon, primopredaja in poučitev osebja o delovanju sistema
 </t>
  </si>
  <si>
    <t>SISTEM ZA VIDEONADZOR PARKIRIŠČA</t>
  </si>
  <si>
    <t>6.20</t>
  </si>
  <si>
    <t>6.28</t>
  </si>
  <si>
    <t>MONTAŽA OPREME ZA PLAČLJIVO PARKIRANJE</t>
  </si>
  <si>
    <t xml:space="preserve"> 7.5</t>
  </si>
  <si>
    <t xml:space="preserve"> 7.4</t>
  </si>
  <si>
    <t xml:space="preserve">RAZSVETLJAVA PARKIRIŠČA Z ELEKTRIČNO NAPELJAVO TER </t>
  </si>
  <si>
    <t>TUJE STORITVE - POSTAVITEV KOLESARNIC TER DOBAVA IN</t>
  </si>
  <si>
    <r>
      <rPr>
        <b/>
        <sz val="7"/>
        <rFont val="Swis721 BT"/>
        <charset val="238"/>
      </rPr>
      <t>RAZSVETLJAVA PARKIRIŠČA Z ELEKTRIČNO NAPELJAVO TER SISTEM ZA VIDEONADZOR PARKIRIŠČA</t>
    </r>
    <r>
      <rPr>
        <b/>
        <sz val="8"/>
        <rFont val="Swis721 BT"/>
        <charset val="238"/>
      </rPr>
      <t xml:space="preserve"> </t>
    </r>
  </si>
  <si>
    <t>TUJE STORITVE - POSTAVITEV KOLESARNIC TER DOBAVA IN MONTAŽA OPREME ZA PLAČLJIVO PARKIRANJE</t>
  </si>
  <si>
    <t>Urejanje mirujočega prometa Park &amp; Ride sistem na parkirišču pri bolnišnici v Rakičanu</t>
  </si>
  <si>
    <t xml:space="preserve">Dobava in postavitev – montaža avtomatske plačilne blagajne na predhodno pripravljene temelje, z naslednjimi zahtevami oziroma lastnostmi in funkcijami:
- robustno samostoječe ohišje s pritrditvijo v tla 
- kovinska izvedba ohišja iz materiala ustrezne debeline, brez ostrih robov, špranj in podobnega
- protivandalska izvedba (deformacije, vdor, vstavljanje tujih predmetov v odprtine, tatvine, neupravičene demontaže, ipd.)
- odporen na prah in vodo, sneg, led, sonce
- dobava v barvi po želji naročnika (prašno barvanje)
- posluževanje s sprednje strani
- servisiranje s sprednje ali z bočne strani 
- označitev avtomatske plačilne blagajne, da ga uporabnik enostavno opazi in razpozna podnevi in ponoči
- povezava preko TCP/IP protokola
- delovanje v Ethernet omrežju
- modulna zgradba za enostavno servisiranje
- čitalec denarja – kovancev: 10, 20 in 50 centov, 1 EUR in 2 EUR-a
- čitalec bankovcev za 5, 10 in 20 €
- sistem za vračanje denarja - kovancev
- vgrajen sistem za cirkulacijo denarja
- predal za 1000 kovancev velikosti 2€ kovanca
- predal za najmanj 4500 parkirnih listkov
- vgrajena oprema za negotovinso plačevanje s sistemom MONETA,           - možnost vgradnje čitalca abonentskih kartic, plačilnih kartic in SMS 
- modul za  povezavo z nadzornim centrom 
- predal  za hrambo denarja 
- senzor za alarmiranje ob vlomu ali nepooblaščenem posegu v avtomatsko plačilno blagajno
- baterija za delovanje ob vezavi na javno razsvetljavo
- možnost nadgradnje za plačevanje s plačilnimi in abonentskimi karticami in preko SMS 
- možnost nadgradnje s sistemom za branje registrskih tablic
- možnost nadgradnje s sistemom za spremljanje poškodb na avtomobilu
</t>
  </si>
  <si>
    <t xml:space="preserve"> 7.6</t>
  </si>
  <si>
    <t>Dobava in postavitev (s sidranjem v tla) samostoječega kovinskega nadstreška v barvi po želji naročnika (prašno barvanje) ali v inox izvedbi, z lahko kritino, kot zaščite avtomatske blagajne in uporabnikov pred vremenskimi vplivi, domenzije cca 2,00 x 2,50 m, višine  cca 2,50 m</t>
  </si>
  <si>
    <t>SKUPAJ (NETO)</t>
  </si>
</sst>
</file>

<file path=xl/styles.xml><?xml version="1.0" encoding="utf-8"?>
<styleSheet xmlns="http://schemas.openxmlformats.org/spreadsheetml/2006/main">
  <numFmts count="6">
    <numFmt numFmtId="172" formatCode="_-* #,##0.00&quot; €&quot;_-;\-* #,##0.00&quot; €&quot;_-;_-* \-??&quot; €&quot;_-;_-@_-"/>
    <numFmt numFmtId="173" formatCode="_-* #,##0.00\ [$€-1]_-;\-* #,##0.00\ [$€-1]_-;_-* \-??\ [$€-1]_-;_-@_-"/>
    <numFmt numFmtId="174" formatCode="#,##0.00&quot; €&quot;"/>
    <numFmt numFmtId="175" formatCode="#\ ##0\ "/>
    <numFmt numFmtId="176" formatCode="dd/mmm"/>
    <numFmt numFmtId="177" formatCode="mmmm\ yyyy"/>
  </numFmts>
  <fonts count="22"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Swis721 BT"/>
      <family val="2"/>
    </font>
    <font>
      <sz val="10"/>
      <name val="Swis721 BT"/>
      <family val="2"/>
      <charset val="1"/>
    </font>
    <font>
      <b/>
      <sz val="10"/>
      <name val="Swis721 BT"/>
      <family val="2"/>
      <charset val="1"/>
    </font>
    <font>
      <b/>
      <sz val="12"/>
      <name val="Swis721 BT"/>
      <family val="2"/>
      <charset val="1"/>
    </font>
    <font>
      <b/>
      <sz val="8"/>
      <name val="Swis721 BT"/>
      <family val="2"/>
      <charset val="1"/>
    </font>
    <font>
      <sz val="10"/>
      <name val="Swis721 BT"/>
      <family val="2"/>
      <charset val="238"/>
    </font>
    <font>
      <b/>
      <sz val="12"/>
      <name val="Swis721 BT"/>
      <family val="2"/>
      <charset val="238"/>
    </font>
    <font>
      <b/>
      <sz val="14"/>
      <name val="Swis721 BT"/>
      <family val="2"/>
      <charset val="238"/>
    </font>
    <font>
      <sz val="8"/>
      <name val="Swis721 BT"/>
      <family val="2"/>
      <charset val="238"/>
    </font>
    <font>
      <b/>
      <sz val="10"/>
      <name val="Swis721 BT"/>
      <family val="2"/>
      <charset val="238"/>
    </font>
    <font>
      <b/>
      <sz val="12"/>
      <name val="Arial"/>
      <family val="2"/>
      <charset val="238"/>
    </font>
    <font>
      <b/>
      <sz val="7"/>
      <name val="Swis721 BT"/>
      <charset val="238"/>
    </font>
    <font>
      <b/>
      <sz val="8"/>
      <name val="Swis721 BT"/>
      <charset val="238"/>
    </font>
    <font>
      <b/>
      <sz val="7"/>
      <name val="Arial"/>
      <family val="2"/>
      <charset val="238"/>
    </font>
    <font>
      <b/>
      <sz val="10"/>
      <name val="Swis721 BT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Swis721 BT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9" fontId="1" fillId="0" borderId="0" applyFill="0" applyBorder="0" applyAlignment="0" applyProtection="0"/>
    <xf numFmtId="172" fontId="1" fillId="0" borderId="0" applyFill="0" applyBorder="0" applyAlignment="0" applyProtection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0" fontId="4" fillId="0" borderId="1" xfId="0" applyFont="1" applyBorder="1"/>
    <xf numFmtId="173" fontId="4" fillId="0" borderId="1" xfId="2" applyNumberFormat="1" applyFont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2" fontId="5" fillId="0" borderId="1" xfId="0" applyNumberFormat="1" applyFont="1" applyBorder="1" applyAlignment="1">
      <alignment horizontal="left"/>
    </xf>
    <xf numFmtId="9" fontId="4" fillId="0" borderId="1" xfId="1" applyFont="1" applyFill="1" applyBorder="1" applyAlignment="1" applyProtection="1">
      <alignment horizontal="right"/>
    </xf>
    <xf numFmtId="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justify" vertical="top" wrapText="1"/>
    </xf>
    <xf numFmtId="175" fontId="4" fillId="0" borderId="1" xfId="0" applyNumberFormat="1" applyFont="1" applyBorder="1" applyAlignment="1">
      <alignment horizontal="right" vertical="top"/>
    </xf>
    <xf numFmtId="176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top"/>
    </xf>
    <xf numFmtId="0" fontId="8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/>
    <xf numFmtId="0" fontId="2" fillId="0" borderId="0" xfId="0" applyFont="1"/>
    <xf numFmtId="2" fontId="4" fillId="0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177" fontId="8" fillId="0" borderId="0" xfId="0" applyNumberFormat="1" applyFont="1" applyFill="1" applyProtection="1"/>
    <xf numFmtId="0" fontId="8" fillId="0" borderId="0" xfId="0" applyFont="1" applyFill="1"/>
    <xf numFmtId="0" fontId="8" fillId="0" borderId="0" xfId="0" applyFont="1" applyFill="1" applyProtection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176" fontId="4" fillId="0" borderId="1" xfId="0" quotePrefix="1" applyNumberFormat="1" applyFont="1" applyBorder="1" applyAlignment="1">
      <alignment horizontal="right" vertical="top"/>
    </xf>
    <xf numFmtId="174" fontId="8" fillId="2" borderId="1" xfId="0" applyNumberFormat="1" applyFont="1" applyFill="1" applyBorder="1" applyAlignment="1" applyProtection="1">
      <alignment horizontal="right"/>
      <protection locked="0"/>
    </xf>
    <xf numFmtId="174" fontId="8" fillId="0" borderId="1" xfId="0" applyNumberFormat="1" applyFont="1" applyBorder="1" applyAlignment="1">
      <alignment horizontal="right"/>
    </xf>
    <xf numFmtId="174" fontId="12" fillId="0" borderId="1" xfId="0" applyNumberFormat="1" applyFont="1" applyBorder="1" applyAlignment="1">
      <alignment horizontal="right"/>
    </xf>
    <xf numFmtId="0" fontId="4" fillId="2" borderId="1" xfId="0" applyFont="1" applyFill="1" applyBorder="1" applyProtection="1">
      <protection locked="0"/>
    </xf>
    <xf numFmtId="172" fontId="1" fillId="0" borderId="1" xfId="2" applyFill="1" applyBorder="1" applyAlignment="1">
      <alignment horizontal="right"/>
    </xf>
    <xf numFmtId="0" fontId="13" fillId="0" borderId="0" xfId="0" applyFont="1"/>
    <xf numFmtId="0" fontId="15" fillId="0" borderId="1" xfId="0" applyFont="1" applyBorder="1"/>
    <xf numFmtId="0" fontId="16" fillId="0" borderId="1" xfId="0" applyFont="1" applyBorder="1"/>
    <xf numFmtId="0" fontId="17" fillId="0" borderId="0" xfId="0" applyFont="1" applyFill="1" applyAlignment="1" applyProtection="1">
      <alignment vertical="top"/>
    </xf>
    <xf numFmtId="0" fontId="17" fillId="0" borderId="0" xfId="0" applyFont="1" applyFill="1" applyProtection="1"/>
    <xf numFmtId="0" fontId="18" fillId="0" borderId="0" xfId="0" applyFont="1"/>
    <xf numFmtId="176" fontId="18" fillId="0" borderId="1" xfId="0" applyNumberFormat="1" applyFont="1" applyBorder="1" applyAlignment="1">
      <alignment horizontal="right" vertical="top"/>
    </xf>
    <xf numFmtId="175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center"/>
    </xf>
    <xf numFmtId="2" fontId="18" fillId="0" borderId="1" xfId="0" applyNumberFormat="1" applyFont="1" applyBorder="1" applyAlignment="1">
      <alignment horizontal="right"/>
    </xf>
    <xf numFmtId="174" fontId="18" fillId="2" borderId="1" xfId="0" applyNumberFormat="1" applyFont="1" applyFill="1" applyBorder="1" applyAlignment="1" applyProtection="1">
      <alignment horizontal="right"/>
      <protection locked="0"/>
    </xf>
    <xf numFmtId="174" fontId="18" fillId="0" borderId="1" xfId="0" applyNumberFormat="1" applyFont="1" applyBorder="1" applyAlignment="1">
      <alignment horizontal="right"/>
    </xf>
    <xf numFmtId="9" fontId="18" fillId="0" borderId="1" xfId="0" applyNumberFormat="1" applyFont="1" applyBorder="1" applyAlignment="1">
      <alignment horizontal="center"/>
    </xf>
    <xf numFmtId="9" fontId="18" fillId="0" borderId="1" xfId="1" applyFont="1" applyFill="1" applyBorder="1" applyAlignment="1" applyProtection="1">
      <alignment horizontal="right"/>
    </xf>
    <xf numFmtId="0" fontId="18" fillId="0" borderId="1" xfId="0" applyFont="1" applyBorder="1"/>
    <xf numFmtId="2" fontId="19" fillId="0" borderId="1" xfId="0" applyNumberFormat="1" applyFont="1" applyBorder="1" applyAlignment="1">
      <alignment horizontal="left"/>
    </xf>
    <xf numFmtId="174" fontId="19" fillId="0" borderId="1" xfId="0" applyNumberFormat="1" applyFont="1" applyBorder="1" applyAlignment="1">
      <alignment horizontal="right"/>
    </xf>
    <xf numFmtId="0" fontId="19" fillId="0" borderId="0" xfId="0" applyFont="1"/>
    <xf numFmtId="0" fontId="19" fillId="0" borderId="1" xfId="0" applyFont="1" applyBorder="1" applyAlignment="1">
      <alignment horizontal="center" vertical="center" wrapText="1"/>
    </xf>
    <xf numFmtId="0" fontId="21" fillId="0" borderId="0" xfId="0" applyFont="1" applyFill="1"/>
    <xf numFmtId="0" fontId="9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7" fillId="0" borderId="0" xfId="0" applyFont="1" applyFill="1" applyAlignment="1" applyProtection="1">
      <alignment horizontal="left" wrapText="1"/>
    </xf>
    <xf numFmtId="0" fontId="8" fillId="0" borderId="0" xfId="0" applyFont="1" applyFill="1" applyAlignment="1" applyProtection="1">
      <alignment horizontal="left"/>
    </xf>
    <xf numFmtId="0" fontId="20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6" fillId="0" borderId="0" xfId="0" applyFont="1" applyBorder="1" applyAlignment="1">
      <alignment horizontal="left"/>
    </xf>
    <xf numFmtId="174" fontId="18" fillId="2" borderId="2" xfId="0" applyNumberFormat="1" applyFont="1" applyFill="1" applyBorder="1" applyAlignment="1" applyProtection="1">
      <alignment horizontal="right"/>
      <protection locked="0"/>
    </xf>
    <xf numFmtId="174" fontId="18" fillId="2" borderId="3" xfId="0" applyNumberFormat="1" applyFont="1" applyFill="1" applyBorder="1" applyAlignment="1" applyProtection="1">
      <alignment horizontal="right"/>
      <protection locked="0"/>
    </xf>
    <xf numFmtId="174" fontId="18" fillId="0" borderId="2" xfId="0" applyNumberFormat="1" applyFont="1" applyBorder="1" applyAlignment="1">
      <alignment horizontal="right"/>
    </xf>
    <xf numFmtId="174" fontId="18" fillId="0" borderId="3" xfId="0" applyNumberFormat="1" applyFont="1" applyBorder="1" applyAlignment="1">
      <alignment horizontal="right"/>
    </xf>
    <xf numFmtId="176" fontId="18" fillId="0" borderId="2" xfId="0" applyNumberFormat="1" applyFont="1" applyBorder="1" applyAlignment="1">
      <alignment horizontal="right" vertical="top"/>
    </xf>
    <xf numFmtId="176" fontId="18" fillId="0" borderId="3" xfId="0" applyNumberFormat="1" applyFont="1" applyBorder="1" applyAlignment="1">
      <alignment horizontal="right" vertical="top"/>
    </xf>
    <xf numFmtId="175" fontId="18" fillId="0" borderId="2" xfId="0" applyNumberFormat="1" applyFont="1" applyBorder="1" applyAlignment="1">
      <alignment horizontal="right" vertical="top"/>
    </xf>
    <xf numFmtId="175" fontId="18" fillId="0" borderId="3" xfId="0" applyNumberFormat="1" applyFont="1" applyBorder="1" applyAlignment="1">
      <alignment horizontal="right" vertical="top"/>
    </xf>
    <xf numFmtId="0" fontId="18" fillId="0" borderId="2" xfId="0" applyFont="1" applyBorder="1" applyAlignment="1">
      <alignment horizontal="justify" vertical="top" wrapText="1"/>
    </xf>
    <xf numFmtId="0" fontId="18" fillId="0" borderId="3" xfId="0" applyFont="1" applyBorder="1" applyAlignment="1">
      <alignment horizontal="justify" vertical="top" wrapText="1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2" fontId="18" fillId="0" borderId="2" xfId="0" applyNumberFormat="1" applyFont="1" applyBorder="1" applyAlignment="1">
      <alignment horizontal="right"/>
    </xf>
    <xf numFmtId="2" fontId="18" fillId="0" borderId="3" xfId="0" applyNumberFormat="1" applyFont="1" applyBorder="1" applyAlignment="1">
      <alignment horizontal="right"/>
    </xf>
  </cellXfs>
  <cellStyles count="3">
    <cellStyle name="Navadno" xfId="0" builtinId="0"/>
    <cellStyle name="Odstotek" xfId="1" builtinId="5"/>
    <cellStyle name="Valuta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5"/>
  <sheetViews>
    <sheetView showGridLines="0" tabSelected="1" view="pageBreakPreview" zoomScaleSheetLayoutView="100" workbookViewId="0">
      <selection activeCell="F148" sqref="F148"/>
    </sheetView>
  </sheetViews>
  <sheetFormatPr defaultColWidth="0" defaultRowHeight="0" customHeight="1" zeroHeight="1"/>
  <cols>
    <col min="1" max="1" width="5.28515625" style="2" customWidth="1"/>
    <col min="2" max="2" width="7.5703125" style="2" customWidth="1"/>
    <col min="3" max="3" width="33" style="2" customWidth="1"/>
    <col min="4" max="4" width="5.140625" style="2" customWidth="1"/>
    <col min="5" max="5" width="8" style="2" customWidth="1"/>
    <col min="6" max="6" width="13.28515625" style="2" customWidth="1"/>
    <col min="7" max="7" width="16.28515625" style="2" customWidth="1"/>
    <col min="8" max="16384" width="0" style="1" hidden="1"/>
  </cols>
  <sheetData>
    <row r="1" spans="1:7" ht="15.75">
      <c r="A1" s="59" t="s">
        <v>213</v>
      </c>
      <c r="B1" s="29"/>
      <c r="C1" s="29"/>
      <c r="D1" s="29"/>
      <c r="E1" s="29"/>
      <c r="F1" s="29"/>
      <c r="G1" s="32" t="s">
        <v>211</v>
      </c>
    </row>
    <row r="2" spans="1:7" ht="18">
      <c r="A2" s="31"/>
      <c r="B2" s="29"/>
      <c r="C2" s="29"/>
      <c r="D2" s="29"/>
      <c r="E2" s="29"/>
      <c r="F2" s="29"/>
      <c r="G2" s="31"/>
    </row>
    <row r="3" spans="1:7" ht="12.75" customHeight="1">
      <c r="A3" s="42" t="s">
        <v>193</v>
      </c>
      <c r="B3" s="30"/>
      <c r="C3" s="63" t="s">
        <v>209</v>
      </c>
      <c r="D3" s="64"/>
      <c r="E3" s="64"/>
      <c r="F3" s="64"/>
      <c r="G3" s="64"/>
    </row>
    <row r="4" spans="1:7" ht="12.75" customHeight="1">
      <c r="A4" s="43" t="s">
        <v>192</v>
      </c>
      <c r="B4" s="30"/>
      <c r="C4" s="65" t="s">
        <v>240</v>
      </c>
      <c r="D4" s="66"/>
      <c r="E4" s="66"/>
      <c r="F4" s="66"/>
      <c r="G4" s="66"/>
    </row>
    <row r="5" spans="1:7" ht="12.75">
      <c r="A5" s="30" t="s">
        <v>191</v>
      </c>
      <c r="B5" s="29"/>
      <c r="C5" s="30" t="s">
        <v>190</v>
      </c>
      <c r="D5" s="29"/>
      <c r="E5" s="29"/>
      <c r="F5" s="29"/>
      <c r="G5" s="28">
        <v>41730</v>
      </c>
    </row>
    <row r="6" spans="1:7" ht="12.75"/>
    <row r="7" spans="1:7" ht="15.75">
      <c r="A7" s="24" t="s">
        <v>14</v>
      </c>
      <c r="B7" s="60" t="s">
        <v>13</v>
      </c>
      <c r="C7" s="60"/>
      <c r="D7" s="60"/>
      <c r="E7" s="60"/>
      <c r="F7" s="60"/>
      <c r="G7" s="60"/>
    </row>
    <row r="8" spans="1:7" ht="12.75">
      <c r="A8" s="22"/>
      <c r="B8" s="22"/>
      <c r="C8" s="22"/>
      <c r="D8" s="22"/>
      <c r="E8" s="22"/>
      <c r="F8" s="22"/>
      <c r="G8" s="22"/>
    </row>
    <row r="9" spans="1:7" ht="22.5">
      <c r="A9" s="20" t="s">
        <v>17</v>
      </c>
      <c r="B9" s="20" t="s">
        <v>32</v>
      </c>
      <c r="C9" s="20" t="s">
        <v>31</v>
      </c>
      <c r="D9" s="20" t="s">
        <v>30</v>
      </c>
      <c r="E9" s="20" t="s">
        <v>29</v>
      </c>
      <c r="F9" s="20" t="s">
        <v>28</v>
      </c>
      <c r="G9" s="20" t="s">
        <v>15</v>
      </c>
    </row>
    <row r="10" spans="1:7" ht="25.5">
      <c r="A10" s="17" t="s">
        <v>189</v>
      </c>
      <c r="B10" s="16">
        <v>11131</v>
      </c>
      <c r="C10" s="15" t="s">
        <v>188</v>
      </c>
      <c r="D10" s="19" t="s">
        <v>54</v>
      </c>
      <c r="E10" s="18">
        <f>6200</f>
        <v>6200</v>
      </c>
      <c r="F10" s="34"/>
      <c r="G10" s="35" t="str">
        <f t="shared" ref="G10:G18" si="0">IF(F10="","",ROUND(E10*F10,2))</f>
        <v/>
      </c>
    </row>
    <row r="11" spans="1:7" ht="25.5">
      <c r="A11" s="17" t="s">
        <v>187</v>
      </c>
      <c r="B11" s="16"/>
      <c r="C11" s="15" t="s">
        <v>210</v>
      </c>
      <c r="D11" s="19" t="s">
        <v>23</v>
      </c>
      <c r="E11" s="18">
        <v>55</v>
      </c>
      <c r="F11" s="34"/>
      <c r="G11" s="35" t="str">
        <f t="shared" si="0"/>
        <v/>
      </c>
    </row>
    <row r="12" spans="1:7" ht="25.5">
      <c r="A12" s="17" t="s">
        <v>186</v>
      </c>
      <c r="B12" s="16">
        <v>12222</v>
      </c>
      <c r="C12" s="15" t="s">
        <v>185</v>
      </c>
      <c r="D12" s="19" t="s">
        <v>42</v>
      </c>
      <c r="E12" s="18">
        <v>36</v>
      </c>
      <c r="F12" s="34"/>
      <c r="G12" s="35" t="str">
        <f t="shared" si="0"/>
        <v/>
      </c>
    </row>
    <row r="13" spans="1:7" ht="51">
      <c r="A13" s="17" t="s">
        <v>184</v>
      </c>
      <c r="B13" s="16"/>
      <c r="C13" s="15" t="s">
        <v>183</v>
      </c>
      <c r="D13" s="19" t="s">
        <v>54</v>
      </c>
      <c r="E13" s="18">
        <v>6</v>
      </c>
      <c r="F13" s="34"/>
      <c r="G13" s="35" t="str">
        <f t="shared" si="0"/>
        <v/>
      </c>
    </row>
    <row r="14" spans="1:7" ht="25.5">
      <c r="A14" s="17" t="s">
        <v>182</v>
      </c>
      <c r="B14" s="16">
        <v>12225</v>
      </c>
      <c r="C14" s="15" t="s">
        <v>181</v>
      </c>
      <c r="D14" s="19" t="s">
        <v>21</v>
      </c>
      <c r="E14" s="18">
        <v>1</v>
      </c>
      <c r="F14" s="34"/>
      <c r="G14" s="35" t="str">
        <f t="shared" si="0"/>
        <v/>
      </c>
    </row>
    <row r="15" spans="1:7" ht="25.5">
      <c r="A15" s="17" t="s">
        <v>180</v>
      </c>
      <c r="B15" s="16"/>
      <c r="C15" s="15" t="s">
        <v>179</v>
      </c>
      <c r="D15" s="19" t="s">
        <v>59</v>
      </c>
      <c r="E15" s="18">
        <v>27.2</v>
      </c>
      <c r="F15" s="34"/>
      <c r="G15" s="35" t="str">
        <f t="shared" si="0"/>
        <v/>
      </c>
    </row>
    <row r="16" spans="1:7" ht="12.75">
      <c r="A16" s="17" t="s">
        <v>178</v>
      </c>
      <c r="B16" s="16"/>
      <c r="C16" s="15" t="s">
        <v>177</v>
      </c>
      <c r="D16" s="19" t="s">
        <v>42</v>
      </c>
      <c r="E16" s="18">
        <v>2.5</v>
      </c>
      <c r="F16" s="34"/>
      <c r="G16" s="35" t="str">
        <f t="shared" si="0"/>
        <v/>
      </c>
    </row>
    <row r="17" spans="1:7" ht="25.5">
      <c r="A17" s="17" t="s">
        <v>176</v>
      </c>
      <c r="B17" s="16">
        <v>12211</v>
      </c>
      <c r="C17" s="15" t="s">
        <v>194</v>
      </c>
      <c r="D17" s="19" t="s">
        <v>23</v>
      </c>
      <c r="E17" s="18">
        <v>2</v>
      </c>
      <c r="F17" s="34"/>
      <c r="G17" s="35" t="str">
        <f t="shared" si="0"/>
        <v/>
      </c>
    </row>
    <row r="18" spans="1:7" ht="25.5">
      <c r="A18" s="17" t="s">
        <v>175</v>
      </c>
      <c r="B18" s="16"/>
      <c r="C18" s="15" t="s">
        <v>22</v>
      </c>
      <c r="D18" s="14" t="s">
        <v>21</v>
      </c>
      <c r="E18" s="13">
        <v>0.05</v>
      </c>
      <c r="F18" s="35" t="str">
        <f>IF(SUM(G10:G17)=0,"",SUM(G10:G17))</f>
        <v/>
      </c>
      <c r="G18" s="35" t="str">
        <f t="shared" si="0"/>
        <v/>
      </c>
    </row>
    <row r="19" spans="1:7" ht="12.75">
      <c r="A19" s="4"/>
      <c r="B19" s="4"/>
      <c r="C19" s="4"/>
      <c r="D19" s="4"/>
      <c r="E19" s="12" t="s">
        <v>174</v>
      </c>
      <c r="F19" s="36" t="s">
        <v>34</v>
      </c>
      <c r="G19" s="36" t="str">
        <f>IF(F18="","",SUM(G10:G18))</f>
        <v/>
      </c>
    </row>
    <row r="20" spans="1:7" ht="12.75"/>
    <row r="21" spans="1:7" ht="15.75">
      <c r="A21" s="24" t="s">
        <v>12</v>
      </c>
      <c r="B21" s="60" t="s">
        <v>11</v>
      </c>
      <c r="C21" s="60"/>
      <c r="D21" s="60"/>
      <c r="E21" s="60"/>
      <c r="F21" s="60"/>
      <c r="G21" s="60"/>
    </row>
    <row r="22" spans="1:7" ht="15.75">
      <c r="A22" s="24"/>
      <c r="B22" s="23"/>
      <c r="C22" s="27"/>
      <c r="D22" s="27"/>
      <c r="E22" s="27"/>
      <c r="F22" s="27"/>
      <c r="G22" s="27"/>
    </row>
    <row r="23" spans="1:7" ht="22.5">
      <c r="A23" s="20" t="s">
        <v>17</v>
      </c>
      <c r="B23" s="20" t="s">
        <v>32</v>
      </c>
      <c r="C23" s="20" t="s">
        <v>31</v>
      </c>
      <c r="D23" s="20" t="s">
        <v>30</v>
      </c>
      <c r="E23" s="20" t="s">
        <v>29</v>
      </c>
      <c r="F23" s="20" t="s">
        <v>28</v>
      </c>
      <c r="G23" s="20" t="s">
        <v>15</v>
      </c>
    </row>
    <row r="24" spans="1:7" ht="66.75" customHeight="1">
      <c r="A24" s="17" t="s">
        <v>173</v>
      </c>
      <c r="B24" s="16">
        <v>21111</v>
      </c>
      <c r="C24" s="15" t="s">
        <v>172</v>
      </c>
      <c r="D24" s="19" t="s">
        <v>59</v>
      </c>
      <c r="E24" s="18">
        <f>151.8</f>
        <v>151.80000000000001</v>
      </c>
      <c r="F24" s="34"/>
      <c r="G24" s="35" t="str">
        <f t="shared" ref="G24:G30" si="1">IF(F24="","",ROUND(E24*F24,2))</f>
        <v/>
      </c>
    </row>
    <row r="25" spans="1:7" ht="51">
      <c r="A25" s="17" t="s">
        <v>171</v>
      </c>
      <c r="B25" s="16">
        <v>21211</v>
      </c>
      <c r="C25" s="15" t="s">
        <v>170</v>
      </c>
      <c r="D25" s="19" t="s">
        <v>59</v>
      </c>
      <c r="E25" s="18">
        <v>18</v>
      </c>
      <c r="F25" s="34"/>
      <c r="G25" s="35" t="str">
        <f t="shared" si="1"/>
        <v/>
      </c>
    </row>
    <row r="26" spans="1:7" ht="51">
      <c r="A26" s="17" t="s">
        <v>169</v>
      </c>
      <c r="B26" s="16">
        <v>21212</v>
      </c>
      <c r="C26" s="15" t="s">
        <v>168</v>
      </c>
      <c r="D26" s="19" t="s">
        <v>59</v>
      </c>
      <c r="E26" s="18">
        <f>165</f>
        <v>165</v>
      </c>
      <c r="F26" s="34"/>
      <c r="G26" s="35" t="str">
        <f t="shared" si="1"/>
        <v/>
      </c>
    </row>
    <row r="27" spans="1:7" ht="38.25">
      <c r="A27" s="17" t="s">
        <v>167</v>
      </c>
      <c r="B27" s="16"/>
      <c r="C27" s="15" t="s">
        <v>166</v>
      </c>
      <c r="D27" s="19" t="s">
        <v>59</v>
      </c>
      <c r="E27" s="18">
        <f>165</f>
        <v>165</v>
      </c>
      <c r="F27" s="34"/>
      <c r="G27" s="35" t="str">
        <f t="shared" si="1"/>
        <v/>
      </c>
    </row>
    <row r="28" spans="1:7" ht="51">
      <c r="A28" s="17" t="s">
        <v>165</v>
      </c>
      <c r="B28" s="16"/>
      <c r="C28" s="15" t="s">
        <v>164</v>
      </c>
      <c r="D28" s="19" t="s">
        <v>59</v>
      </c>
      <c r="E28" s="26">
        <f>140+80</f>
        <v>220</v>
      </c>
      <c r="F28" s="34"/>
      <c r="G28" s="35" t="str">
        <f t="shared" si="1"/>
        <v/>
      </c>
    </row>
    <row r="29" spans="1:7" ht="25.5">
      <c r="A29" s="17" t="s">
        <v>163</v>
      </c>
      <c r="B29" s="16">
        <v>25112</v>
      </c>
      <c r="C29" s="15" t="s">
        <v>162</v>
      </c>
      <c r="D29" s="19" t="s">
        <v>54</v>
      </c>
      <c r="E29" s="18">
        <f>151</f>
        <v>151</v>
      </c>
      <c r="F29" s="34"/>
      <c r="G29" s="35" t="str">
        <f t="shared" si="1"/>
        <v/>
      </c>
    </row>
    <row r="30" spans="1:7" ht="25.5">
      <c r="A30" s="17" t="s">
        <v>161</v>
      </c>
      <c r="B30" s="16"/>
      <c r="C30" s="15" t="s">
        <v>22</v>
      </c>
      <c r="D30" s="14" t="s">
        <v>21</v>
      </c>
      <c r="E30" s="13">
        <v>0.05</v>
      </c>
      <c r="F30" s="35" t="str">
        <f>IF(SUM(G24:G29)=0,"",SUM(G24:G29))</f>
        <v/>
      </c>
      <c r="G30" s="35" t="str">
        <f t="shared" si="1"/>
        <v/>
      </c>
    </row>
    <row r="31" spans="1:7" ht="12.75">
      <c r="A31" s="4"/>
      <c r="B31" s="4"/>
      <c r="C31" s="4"/>
      <c r="D31" s="4"/>
      <c r="E31" s="12" t="s">
        <v>160</v>
      </c>
      <c r="F31" s="36" t="s">
        <v>34</v>
      </c>
      <c r="G31" s="36" t="str">
        <f>IF(F30="","",SUM(G24:G30))</f>
        <v/>
      </c>
    </row>
    <row r="32" spans="1:7" ht="12.75"/>
    <row r="33" spans="1:7" ht="15.75">
      <c r="A33" s="24" t="s">
        <v>10</v>
      </c>
      <c r="B33" s="60" t="s">
        <v>9</v>
      </c>
      <c r="C33" s="60"/>
      <c r="D33" s="60"/>
      <c r="E33" s="60"/>
      <c r="F33" s="60"/>
      <c r="G33" s="60"/>
    </row>
    <row r="34" spans="1:7" ht="12.75">
      <c r="A34" s="22"/>
      <c r="B34" s="22"/>
      <c r="C34" s="22"/>
      <c r="D34" s="22"/>
      <c r="E34" s="22"/>
      <c r="F34" s="22"/>
      <c r="G34" s="22"/>
    </row>
    <row r="35" spans="1:7" ht="22.5">
      <c r="A35" s="20" t="s">
        <v>17</v>
      </c>
      <c r="B35" s="20" t="s">
        <v>32</v>
      </c>
      <c r="C35" s="20" t="s">
        <v>31</v>
      </c>
      <c r="D35" s="20" t="s">
        <v>30</v>
      </c>
      <c r="E35" s="20" t="s">
        <v>29</v>
      </c>
      <c r="F35" s="20" t="s">
        <v>28</v>
      </c>
      <c r="G35" s="20" t="s">
        <v>15</v>
      </c>
    </row>
    <row r="36" spans="1:7" ht="38.25">
      <c r="A36" s="17" t="s">
        <v>159</v>
      </c>
      <c r="B36" s="16">
        <v>31113</v>
      </c>
      <c r="C36" s="15" t="s">
        <v>158</v>
      </c>
      <c r="D36" s="19" t="s">
        <v>59</v>
      </c>
      <c r="E36" s="26">
        <f>227.7+108</f>
        <v>335.7</v>
      </c>
      <c r="F36" s="34"/>
      <c r="G36" s="35" t="str">
        <f t="shared" ref="G36:G53" si="2">IF(F36="","",ROUND(E36*F36,2))</f>
        <v/>
      </c>
    </row>
    <row r="37" spans="1:7" ht="76.5">
      <c r="A37" s="17" t="s">
        <v>157</v>
      </c>
      <c r="B37" s="16"/>
      <c r="C37" s="15" t="s">
        <v>156</v>
      </c>
      <c r="D37" s="19" t="s">
        <v>54</v>
      </c>
      <c r="E37" s="18">
        <v>1540</v>
      </c>
      <c r="F37" s="34"/>
      <c r="G37" s="35" t="str">
        <f t="shared" si="2"/>
        <v/>
      </c>
    </row>
    <row r="38" spans="1:7" ht="38.25">
      <c r="A38" s="17" t="s">
        <v>155</v>
      </c>
      <c r="B38" s="16"/>
      <c r="C38" s="15" t="s">
        <v>154</v>
      </c>
      <c r="D38" s="19" t="s">
        <v>54</v>
      </c>
      <c r="E38" s="26">
        <f>432.7+47</f>
        <v>479.7</v>
      </c>
      <c r="F38" s="34"/>
      <c r="G38" s="35" t="str">
        <f t="shared" si="2"/>
        <v/>
      </c>
    </row>
    <row r="39" spans="1:7" ht="38.25">
      <c r="A39" s="17" t="s">
        <v>153</v>
      </c>
      <c r="B39" s="16"/>
      <c r="C39" s="15" t="s">
        <v>152</v>
      </c>
      <c r="D39" s="19" t="s">
        <v>54</v>
      </c>
      <c r="E39" s="18">
        <v>4327</v>
      </c>
      <c r="F39" s="34"/>
      <c r="G39" s="35" t="str">
        <f t="shared" si="2"/>
        <v/>
      </c>
    </row>
    <row r="40" spans="1:7" ht="12.75">
      <c r="A40" s="17" t="s">
        <v>151</v>
      </c>
      <c r="B40" s="16">
        <v>31124</v>
      </c>
      <c r="C40" s="15" t="s">
        <v>150</v>
      </c>
      <c r="D40" s="19" t="s">
        <v>54</v>
      </c>
      <c r="E40" s="18">
        <v>209</v>
      </c>
      <c r="F40" s="34"/>
      <c r="G40" s="35" t="str">
        <f t="shared" si="2"/>
        <v/>
      </c>
    </row>
    <row r="41" spans="1:7" ht="12.75">
      <c r="A41" s="17" t="s">
        <v>149</v>
      </c>
      <c r="B41" s="16">
        <v>31124</v>
      </c>
      <c r="C41" s="15" t="s">
        <v>148</v>
      </c>
      <c r="D41" s="19" t="s">
        <v>54</v>
      </c>
      <c r="E41" s="18">
        <v>6020</v>
      </c>
      <c r="F41" s="34"/>
      <c r="G41" s="35" t="str">
        <f t="shared" si="2"/>
        <v/>
      </c>
    </row>
    <row r="42" spans="1:7" ht="25.5">
      <c r="A42" s="17" t="s">
        <v>147</v>
      </c>
      <c r="B42" s="16"/>
      <c r="C42" s="15" t="s">
        <v>146</v>
      </c>
      <c r="D42" s="19" t="s">
        <v>42</v>
      </c>
      <c r="E42" s="18">
        <f>11</f>
        <v>11</v>
      </c>
      <c r="F42" s="34"/>
      <c r="G42" s="35" t="str">
        <f t="shared" si="2"/>
        <v/>
      </c>
    </row>
    <row r="43" spans="1:7" ht="38.25">
      <c r="A43" s="17" t="s">
        <v>145</v>
      </c>
      <c r="B43" s="16">
        <v>31452</v>
      </c>
      <c r="C43" s="15" t="s">
        <v>195</v>
      </c>
      <c r="D43" s="19" t="s">
        <v>54</v>
      </c>
      <c r="E43" s="26">
        <f>5709.1</f>
        <v>5709.1</v>
      </c>
      <c r="F43" s="34"/>
      <c r="G43" s="35" t="str">
        <f t="shared" si="2"/>
        <v/>
      </c>
    </row>
    <row r="44" spans="1:7" ht="38.25">
      <c r="A44" s="17" t="s">
        <v>144</v>
      </c>
      <c r="B44" s="16">
        <v>32237</v>
      </c>
      <c r="C44" s="15" t="s">
        <v>143</v>
      </c>
      <c r="D44" s="19" t="s">
        <v>54</v>
      </c>
      <c r="E44" s="18">
        <f>5709.1</f>
        <v>5709.1</v>
      </c>
      <c r="F44" s="34"/>
      <c r="G44" s="35" t="str">
        <f t="shared" si="2"/>
        <v/>
      </c>
    </row>
    <row r="45" spans="1:7" ht="42.75" customHeight="1">
      <c r="A45" s="17" t="s">
        <v>142</v>
      </c>
      <c r="B45" s="16">
        <v>32249</v>
      </c>
      <c r="C45" s="15" t="s">
        <v>196</v>
      </c>
      <c r="D45" s="19" t="s">
        <v>54</v>
      </c>
      <c r="E45" s="18">
        <v>178.5</v>
      </c>
      <c r="F45" s="34"/>
      <c r="G45" s="35" t="str">
        <f t="shared" si="2"/>
        <v/>
      </c>
    </row>
    <row r="46" spans="1:7" ht="38.25">
      <c r="A46" s="17" t="s">
        <v>141</v>
      </c>
      <c r="B46" s="16">
        <v>32250</v>
      </c>
      <c r="C46" s="15" t="s">
        <v>197</v>
      </c>
      <c r="D46" s="19" t="s">
        <v>54</v>
      </c>
      <c r="E46" s="18">
        <v>90</v>
      </c>
      <c r="F46" s="34"/>
      <c r="G46" s="35" t="str">
        <f t="shared" si="2"/>
        <v/>
      </c>
    </row>
    <row r="47" spans="1:7" ht="76.5">
      <c r="A47" s="17" t="s">
        <v>140</v>
      </c>
      <c r="B47" s="16">
        <v>34121</v>
      </c>
      <c r="C47" s="15" t="s">
        <v>139</v>
      </c>
      <c r="D47" s="19" t="s">
        <v>54</v>
      </c>
      <c r="E47" s="18">
        <v>90</v>
      </c>
      <c r="F47" s="34"/>
      <c r="G47" s="35" t="str">
        <f t="shared" si="2"/>
        <v/>
      </c>
    </row>
    <row r="48" spans="1:7" ht="38.25">
      <c r="A48" s="17" t="s">
        <v>137</v>
      </c>
      <c r="B48" s="16"/>
      <c r="C48" s="15" t="s">
        <v>138</v>
      </c>
      <c r="D48" s="19" t="s">
        <v>54</v>
      </c>
      <c r="E48" s="18">
        <v>4</v>
      </c>
      <c r="F48" s="34"/>
      <c r="G48" s="35" t="str">
        <f t="shared" si="2"/>
        <v/>
      </c>
    </row>
    <row r="49" spans="1:7" ht="63.75">
      <c r="A49" s="17" t="s">
        <v>137</v>
      </c>
      <c r="B49" s="16">
        <v>35211</v>
      </c>
      <c r="C49" s="15" t="s">
        <v>136</v>
      </c>
      <c r="D49" s="19" t="s">
        <v>42</v>
      </c>
      <c r="E49" s="18">
        <v>423</v>
      </c>
      <c r="F49" s="34"/>
      <c r="G49" s="35" t="str">
        <f t="shared" si="2"/>
        <v/>
      </c>
    </row>
    <row r="50" spans="1:7" ht="38.25">
      <c r="A50" s="17" t="s">
        <v>135</v>
      </c>
      <c r="B50" s="16">
        <v>35214</v>
      </c>
      <c r="C50" s="15" t="s">
        <v>134</v>
      </c>
      <c r="D50" s="19" t="s">
        <v>42</v>
      </c>
      <c r="E50" s="18">
        <v>25.8</v>
      </c>
      <c r="F50" s="34"/>
      <c r="G50" s="35" t="str">
        <f t="shared" si="2"/>
        <v/>
      </c>
    </row>
    <row r="51" spans="1:7" ht="63.75">
      <c r="A51" s="17" t="s">
        <v>133</v>
      </c>
      <c r="B51" s="16"/>
      <c r="C51" s="15" t="s">
        <v>132</v>
      </c>
      <c r="D51" s="19" t="s">
        <v>42</v>
      </c>
      <c r="E51" s="18">
        <v>83</v>
      </c>
      <c r="F51" s="34"/>
      <c r="G51" s="35" t="str">
        <f t="shared" si="2"/>
        <v/>
      </c>
    </row>
    <row r="52" spans="1:7" ht="51">
      <c r="A52" s="17" t="s">
        <v>131</v>
      </c>
      <c r="B52" s="16">
        <v>36111</v>
      </c>
      <c r="C52" s="15" t="s">
        <v>130</v>
      </c>
      <c r="D52" s="19" t="s">
        <v>54</v>
      </c>
      <c r="E52" s="18">
        <v>19.8</v>
      </c>
      <c r="F52" s="34"/>
      <c r="G52" s="35" t="str">
        <f t="shared" si="2"/>
        <v/>
      </c>
    </row>
    <row r="53" spans="1:7" ht="25.5">
      <c r="A53" s="17" t="s">
        <v>129</v>
      </c>
      <c r="B53" s="16"/>
      <c r="C53" s="15" t="s">
        <v>22</v>
      </c>
      <c r="D53" s="14" t="s">
        <v>21</v>
      </c>
      <c r="E53" s="13">
        <v>0.05</v>
      </c>
      <c r="F53" s="35" t="str">
        <f>IF(SUM(G36:G52)=0,"",SUM(G36:G52))</f>
        <v/>
      </c>
      <c r="G53" s="35" t="str">
        <f t="shared" si="2"/>
        <v/>
      </c>
    </row>
    <row r="54" spans="1:7" ht="12.75">
      <c r="A54" s="4"/>
      <c r="B54" s="4"/>
      <c r="C54" s="4"/>
      <c r="D54" s="4"/>
      <c r="E54" s="12" t="s">
        <v>70</v>
      </c>
      <c r="F54" s="36" t="s">
        <v>34</v>
      </c>
      <c r="G54" s="36" t="str">
        <f>IF(F53="","",SUM(G36:G53))</f>
        <v/>
      </c>
    </row>
    <row r="55" spans="1:7" ht="12.75"/>
    <row r="56" spans="1:7" ht="15.75">
      <c r="A56" s="11" t="s">
        <v>8</v>
      </c>
      <c r="B56" s="67" t="s">
        <v>7</v>
      </c>
      <c r="C56" s="67"/>
      <c r="D56" s="67"/>
      <c r="E56" s="67"/>
      <c r="F56" s="67"/>
      <c r="G56" s="67"/>
    </row>
    <row r="57" spans="1:7" ht="12.75">
      <c r="A57" s="25"/>
      <c r="B57" s="25"/>
      <c r="C57" s="25"/>
      <c r="D57" s="25"/>
      <c r="E57" s="25"/>
      <c r="F57" s="25"/>
      <c r="G57" s="25"/>
    </row>
    <row r="58" spans="1:7" ht="22.5">
      <c r="A58" s="20" t="s">
        <v>17</v>
      </c>
      <c r="B58" s="20" t="s">
        <v>32</v>
      </c>
      <c r="C58" s="20" t="s">
        <v>31</v>
      </c>
      <c r="D58" s="20" t="s">
        <v>30</v>
      </c>
      <c r="E58" s="20" t="s">
        <v>29</v>
      </c>
      <c r="F58" s="20" t="s">
        <v>28</v>
      </c>
      <c r="G58" s="20" t="s">
        <v>15</v>
      </c>
    </row>
    <row r="59" spans="1:7" ht="25.5">
      <c r="A59" s="17" t="s">
        <v>128</v>
      </c>
      <c r="B59" s="16"/>
      <c r="C59" s="15" t="s">
        <v>127</v>
      </c>
      <c r="D59" s="19" t="s">
        <v>42</v>
      </c>
      <c r="E59" s="18">
        <v>270.10000000000002</v>
      </c>
      <c r="F59" s="34"/>
      <c r="G59" s="35" t="str">
        <f t="shared" ref="G59:G78" si="3">IF(F59="","",ROUND(E59*F59,2))</f>
        <v/>
      </c>
    </row>
    <row r="60" spans="1:7" ht="38.25">
      <c r="A60" s="17" t="s">
        <v>126</v>
      </c>
      <c r="B60" s="16">
        <v>21521</v>
      </c>
      <c r="C60" s="15" t="s">
        <v>125</v>
      </c>
      <c r="D60" s="19" t="s">
        <v>59</v>
      </c>
      <c r="E60" s="18">
        <v>316.01700000000005</v>
      </c>
      <c r="F60" s="34"/>
      <c r="G60" s="35" t="str">
        <f t="shared" si="3"/>
        <v/>
      </c>
    </row>
    <row r="61" spans="1:7" ht="25.5">
      <c r="A61" s="17" t="s">
        <v>124</v>
      </c>
      <c r="B61" s="16">
        <v>22111</v>
      </c>
      <c r="C61" s="15" t="s">
        <v>123</v>
      </c>
      <c r="D61" s="19" t="s">
        <v>54</v>
      </c>
      <c r="E61" s="18">
        <v>243.09000000000003</v>
      </c>
      <c r="F61" s="34"/>
      <c r="G61" s="35" t="str">
        <f t="shared" si="3"/>
        <v/>
      </c>
    </row>
    <row r="62" spans="1:7" ht="25.5">
      <c r="A62" s="17" t="s">
        <v>122</v>
      </c>
      <c r="B62" s="16"/>
      <c r="C62" s="15" t="s">
        <v>121</v>
      </c>
      <c r="D62" s="19" t="s">
        <v>59</v>
      </c>
      <c r="E62" s="18">
        <v>24.309000000000005</v>
      </c>
      <c r="F62" s="34"/>
      <c r="G62" s="35" t="str">
        <f t="shared" si="3"/>
        <v/>
      </c>
    </row>
    <row r="63" spans="1:7" ht="25.5">
      <c r="A63" s="17" t="s">
        <v>120</v>
      </c>
      <c r="B63" s="16"/>
      <c r="C63" s="15" t="s">
        <v>119</v>
      </c>
      <c r="D63" s="19" t="s">
        <v>59</v>
      </c>
      <c r="E63" s="18">
        <v>72.927000000000021</v>
      </c>
      <c r="F63" s="34"/>
      <c r="G63" s="35" t="str">
        <f t="shared" si="3"/>
        <v/>
      </c>
    </row>
    <row r="64" spans="1:7" ht="29.25" customHeight="1">
      <c r="A64" s="17" t="s">
        <v>118</v>
      </c>
      <c r="B64" s="16"/>
      <c r="C64" s="15" t="s">
        <v>117</v>
      </c>
      <c r="D64" s="19" t="s">
        <v>59</v>
      </c>
      <c r="E64" s="18">
        <v>4</v>
      </c>
      <c r="F64" s="34"/>
      <c r="G64" s="35" t="str">
        <f t="shared" si="3"/>
        <v/>
      </c>
    </row>
    <row r="65" spans="1:7" ht="38.25">
      <c r="A65" s="17" t="s">
        <v>116</v>
      </c>
      <c r="B65" s="16"/>
      <c r="C65" s="15" t="s">
        <v>115</v>
      </c>
      <c r="D65" s="19" t="s">
        <v>59</v>
      </c>
      <c r="E65" s="18">
        <v>109.44199999999998</v>
      </c>
      <c r="F65" s="34"/>
      <c r="G65" s="35" t="str">
        <f t="shared" si="3"/>
        <v/>
      </c>
    </row>
    <row r="66" spans="1:7" ht="38.25">
      <c r="A66" s="17" t="s">
        <v>114</v>
      </c>
      <c r="B66" s="16"/>
      <c r="C66" s="15" t="s">
        <v>113</v>
      </c>
      <c r="D66" s="19" t="s">
        <v>59</v>
      </c>
      <c r="E66" s="18">
        <v>97.236000000000018</v>
      </c>
      <c r="F66" s="34"/>
      <c r="G66" s="35" t="str">
        <f t="shared" si="3"/>
        <v/>
      </c>
    </row>
    <row r="67" spans="1:7" ht="38.25">
      <c r="A67" s="17" t="s">
        <v>112</v>
      </c>
      <c r="B67" s="16">
        <v>43111</v>
      </c>
      <c r="C67" s="15" t="s">
        <v>111</v>
      </c>
      <c r="D67" s="19" t="s">
        <v>42</v>
      </c>
      <c r="E67" s="18">
        <v>105.1</v>
      </c>
      <c r="F67" s="34"/>
      <c r="G67" s="35" t="str">
        <f t="shared" si="3"/>
        <v/>
      </c>
    </row>
    <row r="68" spans="1:7" ht="38.25">
      <c r="A68" s="17" t="s">
        <v>110</v>
      </c>
      <c r="B68" s="16">
        <v>43112</v>
      </c>
      <c r="C68" s="15" t="s">
        <v>109</v>
      </c>
      <c r="D68" s="19" t="s">
        <v>42</v>
      </c>
      <c r="E68" s="18">
        <v>138.5</v>
      </c>
      <c r="F68" s="34"/>
      <c r="G68" s="35" t="str">
        <f t="shared" si="3"/>
        <v/>
      </c>
    </row>
    <row r="69" spans="1:7" ht="38.25">
      <c r="A69" s="17" t="s">
        <v>108</v>
      </c>
      <c r="B69" s="16">
        <v>43113</v>
      </c>
      <c r="C69" s="15" t="s">
        <v>107</v>
      </c>
      <c r="D69" s="19" t="s">
        <v>42</v>
      </c>
      <c r="E69" s="18">
        <v>20</v>
      </c>
      <c r="F69" s="34"/>
      <c r="G69" s="35" t="str">
        <f t="shared" si="3"/>
        <v/>
      </c>
    </row>
    <row r="70" spans="1:7" ht="38.25">
      <c r="A70" s="17" t="s">
        <v>106</v>
      </c>
      <c r="B70" s="16">
        <v>43114</v>
      </c>
      <c r="C70" s="15" t="s">
        <v>105</v>
      </c>
      <c r="D70" s="19" t="s">
        <v>42</v>
      </c>
      <c r="E70" s="18">
        <v>6.5</v>
      </c>
      <c r="F70" s="34"/>
      <c r="G70" s="35" t="str">
        <f t="shared" si="3"/>
        <v/>
      </c>
    </row>
    <row r="71" spans="1:7" ht="38.25">
      <c r="A71" s="17" t="s">
        <v>104</v>
      </c>
      <c r="B71" s="16">
        <v>44122</v>
      </c>
      <c r="C71" s="15" t="s">
        <v>103</v>
      </c>
      <c r="D71" s="19" t="s">
        <v>23</v>
      </c>
      <c r="E71" s="18">
        <v>14</v>
      </c>
      <c r="F71" s="34"/>
      <c r="G71" s="35" t="str">
        <f t="shared" si="3"/>
        <v/>
      </c>
    </row>
    <row r="72" spans="1:7" ht="38.25">
      <c r="A72" s="17" t="s">
        <v>102</v>
      </c>
      <c r="B72" s="16">
        <v>44142</v>
      </c>
      <c r="C72" s="15" t="s">
        <v>101</v>
      </c>
      <c r="D72" s="19" t="s">
        <v>23</v>
      </c>
      <c r="E72" s="18">
        <v>9</v>
      </c>
      <c r="F72" s="34"/>
      <c r="G72" s="35" t="str">
        <f t="shared" si="3"/>
        <v/>
      </c>
    </row>
    <row r="73" spans="1:7" ht="25.5">
      <c r="A73" s="17" t="s">
        <v>100</v>
      </c>
      <c r="B73" s="16"/>
      <c r="C73" s="15" t="s">
        <v>99</v>
      </c>
      <c r="D73" s="19" t="s">
        <v>23</v>
      </c>
      <c r="E73" s="18">
        <v>10</v>
      </c>
      <c r="F73" s="34"/>
      <c r="G73" s="35" t="str">
        <f t="shared" si="3"/>
        <v/>
      </c>
    </row>
    <row r="74" spans="1:7" ht="25.5">
      <c r="A74" s="17" t="s">
        <v>98</v>
      </c>
      <c r="B74" s="16">
        <v>44661</v>
      </c>
      <c r="C74" s="15" t="s">
        <v>97</v>
      </c>
      <c r="D74" s="19" t="s">
        <v>23</v>
      </c>
      <c r="E74" s="18">
        <v>4</v>
      </c>
      <c r="F74" s="34"/>
      <c r="G74" s="35" t="str">
        <f t="shared" si="3"/>
        <v/>
      </c>
    </row>
    <row r="75" spans="1:7" ht="25.5">
      <c r="A75" s="17" t="s">
        <v>96</v>
      </c>
      <c r="B75" s="16">
        <v>44672</v>
      </c>
      <c r="C75" s="15" t="s">
        <v>95</v>
      </c>
      <c r="D75" s="19" t="s">
        <v>23</v>
      </c>
      <c r="E75" s="18">
        <v>9</v>
      </c>
      <c r="F75" s="34"/>
      <c r="G75" s="35" t="str">
        <f t="shared" si="3"/>
        <v/>
      </c>
    </row>
    <row r="76" spans="1:7" ht="38.25">
      <c r="A76" s="17" t="s">
        <v>94</v>
      </c>
      <c r="B76" s="16">
        <v>45214</v>
      </c>
      <c r="C76" s="15" t="s">
        <v>93</v>
      </c>
      <c r="D76" s="19" t="s">
        <v>23</v>
      </c>
      <c r="E76" s="18">
        <v>1</v>
      </c>
      <c r="F76" s="34"/>
      <c r="G76" s="35" t="str">
        <f t="shared" si="3"/>
        <v/>
      </c>
    </row>
    <row r="77" spans="1:7" ht="92.25" customHeight="1">
      <c r="A77" s="17" t="s">
        <v>92</v>
      </c>
      <c r="B77" s="16"/>
      <c r="C77" s="15" t="s">
        <v>91</v>
      </c>
      <c r="D77" s="19" t="s">
        <v>23</v>
      </c>
      <c r="E77" s="18">
        <v>1</v>
      </c>
      <c r="F77" s="34"/>
      <c r="G77" s="35" t="str">
        <f t="shared" si="3"/>
        <v/>
      </c>
    </row>
    <row r="78" spans="1:7" ht="25.5">
      <c r="A78" s="17" t="s">
        <v>90</v>
      </c>
      <c r="B78" s="16"/>
      <c r="C78" s="15" t="s">
        <v>22</v>
      </c>
      <c r="D78" s="14" t="s">
        <v>21</v>
      </c>
      <c r="E78" s="13">
        <v>0.05</v>
      </c>
      <c r="F78" s="35" t="str">
        <f>IF(SUM(G59:G77)=0,"",SUM(G59:G77))</f>
        <v/>
      </c>
      <c r="G78" s="35" t="str">
        <f t="shared" si="3"/>
        <v/>
      </c>
    </row>
    <row r="79" spans="1:7" ht="12.75">
      <c r="A79" s="4"/>
      <c r="B79" s="4"/>
      <c r="C79" s="4"/>
      <c r="D79" s="4"/>
      <c r="E79" s="12" t="s">
        <v>70</v>
      </c>
      <c r="F79" s="36" t="s">
        <v>34</v>
      </c>
      <c r="G79" s="36" t="str">
        <f>IF(F78="","",SUM(G59:G78))</f>
        <v/>
      </c>
    </row>
    <row r="80" spans="1:7" ht="12.75"/>
    <row r="81" spans="1:7" ht="15.75">
      <c r="A81" s="24" t="s">
        <v>6</v>
      </c>
      <c r="B81" s="60" t="s">
        <v>5</v>
      </c>
      <c r="C81" s="60"/>
      <c r="D81" s="60"/>
      <c r="E81" s="60"/>
      <c r="F81" s="60"/>
      <c r="G81" s="60"/>
    </row>
    <row r="82" spans="1:7" ht="12.75">
      <c r="A82" s="22"/>
      <c r="B82" s="22"/>
      <c r="C82" s="22"/>
      <c r="D82" s="22"/>
      <c r="E82" s="22"/>
      <c r="F82" s="22"/>
      <c r="G82" s="22"/>
    </row>
    <row r="83" spans="1:7" ht="22.5">
      <c r="A83" s="20" t="s">
        <v>33</v>
      </c>
      <c r="B83" s="20" t="s">
        <v>32</v>
      </c>
      <c r="C83" s="20" t="s">
        <v>31</v>
      </c>
      <c r="D83" s="20" t="s">
        <v>30</v>
      </c>
      <c r="E83" s="20" t="s">
        <v>29</v>
      </c>
      <c r="F83" s="20" t="s">
        <v>28</v>
      </c>
      <c r="G83" s="20" t="s">
        <v>15</v>
      </c>
    </row>
    <row r="84" spans="1:7" ht="28.5" customHeight="1">
      <c r="A84" s="17" t="s">
        <v>89</v>
      </c>
      <c r="B84" s="16">
        <v>61151</v>
      </c>
      <c r="C84" s="15" t="s">
        <v>88</v>
      </c>
      <c r="D84" s="19" t="s">
        <v>23</v>
      </c>
      <c r="E84" s="18">
        <f>3+1</f>
        <v>4</v>
      </c>
      <c r="F84" s="34"/>
      <c r="G84" s="35" t="str">
        <f t="shared" ref="G84:G95" si="4">IF(F84="","",ROUND(E84*F84,2))</f>
        <v/>
      </c>
    </row>
    <row r="85" spans="1:7" ht="51">
      <c r="A85" s="17" t="s">
        <v>87</v>
      </c>
      <c r="B85" s="16">
        <v>61246</v>
      </c>
      <c r="C85" s="15" t="s">
        <v>86</v>
      </c>
      <c r="D85" s="19" t="s">
        <v>23</v>
      </c>
      <c r="E85" s="18">
        <f>3+1</f>
        <v>4</v>
      </c>
      <c r="F85" s="34"/>
      <c r="G85" s="35" t="str">
        <f t="shared" si="4"/>
        <v/>
      </c>
    </row>
    <row r="86" spans="1:7" ht="63.75">
      <c r="A86" s="17" t="s">
        <v>85</v>
      </c>
      <c r="B86" s="16">
        <v>61451</v>
      </c>
      <c r="C86" s="15" t="s">
        <v>84</v>
      </c>
      <c r="D86" s="19" t="s">
        <v>23</v>
      </c>
      <c r="E86" s="18">
        <v>1</v>
      </c>
      <c r="F86" s="34"/>
      <c r="G86" s="35" t="str">
        <f t="shared" si="4"/>
        <v/>
      </c>
    </row>
    <row r="87" spans="1:7" ht="63.75">
      <c r="A87" s="17" t="s">
        <v>83</v>
      </c>
      <c r="B87" s="16">
        <v>61642</v>
      </c>
      <c r="C87" s="15" t="s">
        <v>82</v>
      </c>
      <c r="D87" s="19" t="s">
        <v>23</v>
      </c>
      <c r="E87" s="18">
        <v>3</v>
      </c>
      <c r="F87" s="34"/>
      <c r="G87" s="35" t="str">
        <f t="shared" si="4"/>
        <v/>
      </c>
    </row>
    <row r="88" spans="1:7" ht="51">
      <c r="A88" s="17" t="s">
        <v>81</v>
      </c>
      <c r="B88" s="16">
        <v>61820</v>
      </c>
      <c r="C88" s="15" t="s">
        <v>198</v>
      </c>
      <c r="D88" s="19" t="s">
        <v>23</v>
      </c>
      <c r="E88" s="26">
        <v>1</v>
      </c>
      <c r="F88" s="34"/>
      <c r="G88" s="35" t="str">
        <f t="shared" si="4"/>
        <v/>
      </c>
    </row>
    <row r="89" spans="1:7" ht="51">
      <c r="A89" s="17" t="s">
        <v>79</v>
      </c>
      <c r="B89" s="16">
        <v>61891</v>
      </c>
      <c r="C89" s="15" t="s">
        <v>80</v>
      </c>
      <c r="D89" s="19" t="s">
        <v>23</v>
      </c>
      <c r="E89" s="18">
        <v>2</v>
      </c>
      <c r="F89" s="34"/>
      <c r="G89" s="35" t="str">
        <f t="shared" si="4"/>
        <v/>
      </c>
    </row>
    <row r="90" spans="1:7" ht="25.5">
      <c r="A90" s="17" t="s">
        <v>77</v>
      </c>
      <c r="B90" s="16"/>
      <c r="C90" s="15" t="s">
        <v>199</v>
      </c>
      <c r="D90" s="19" t="s">
        <v>23</v>
      </c>
      <c r="E90" s="18">
        <v>2</v>
      </c>
      <c r="F90" s="34"/>
      <c r="G90" s="35" t="str">
        <f t="shared" si="4"/>
        <v/>
      </c>
    </row>
    <row r="91" spans="1:7" ht="63.75">
      <c r="A91" s="17" t="s">
        <v>75</v>
      </c>
      <c r="B91" s="16">
        <v>61111</v>
      </c>
      <c r="C91" s="15" t="s">
        <v>78</v>
      </c>
      <c r="D91" s="19" t="s">
        <v>42</v>
      </c>
      <c r="E91" s="18">
        <f>1405</f>
        <v>1405</v>
      </c>
      <c r="F91" s="34"/>
      <c r="G91" s="35" t="str">
        <f t="shared" si="4"/>
        <v/>
      </c>
    </row>
    <row r="92" spans="1:7" ht="63.75">
      <c r="A92" s="17" t="s">
        <v>73</v>
      </c>
      <c r="B92" s="16">
        <v>62311</v>
      </c>
      <c r="C92" s="15" t="s">
        <v>76</v>
      </c>
      <c r="D92" s="19" t="s">
        <v>42</v>
      </c>
      <c r="E92" s="18">
        <v>102</v>
      </c>
      <c r="F92" s="34"/>
      <c r="G92" s="35" t="str">
        <f t="shared" si="4"/>
        <v/>
      </c>
    </row>
    <row r="93" spans="1:7" ht="51">
      <c r="A93" s="17" t="s">
        <v>71</v>
      </c>
      <c r="B93" s="16">
        <v>62825</v>
      </c>
      <c r="C93" s="15" t="s">
        <v>74</v>
      </c>
      <c r="D93" s="19" t="s">
        <v>54</v>
      </c>
      <c r="E93" s="18">
        <f>2</f>
        <v>2</v>
      </c>
      <c r="F93" s="34"/>
      <c r="G93" s="35" t="str">
        <f t="shared" si="4"/>
        <v/>
      </c>
    </row>
    <row r="94" spans="1:7" ht="38.25">
      <c r="A94" s="33" t="s">
        <v>200</v>
      </c>
      <c r="B94" s="16"/>
      <c r="C94" s="15" t="s">
        <v>72</v>
      </c>
      <c r="D94" s="19" t="s">
        <v>54</v>
      </c>
      <c r="E94" s="18">
        <v>6</v>
      </c>
      <c r="F94" s="34"/>
      <c r="G94" s="35" t="str">
        <f t="shared" si="4"/>
        <v/>
      </c>
    </row>
    <row r="95" spans="1:7" ht="25.5">
      <c r="A95" s="33" t="s">
        <v>201</v>
      </c>
      <c r="B95" s="16"/>
      <c r="C95" s="15" t="s">
        <v>22</v>
      </c>
      <c r="D95" s="14" t="s">
        <v>21</v>
      </c>
      <c r="E95" s="13">
        <v>0.05</v>
      </c>
      <c r="F95" s="35" t="str">
        <f>IF(SUM(G84:G94)=0,"",SUM(G84:G94))</f>
        <v/>
      </c>
      <c r="G95" s="35" t="str">
        <f t="shared" si="4"/>
        <v/>
      </c>
    </row>
    <row r="96" spans="1:7" ht="12.75">
      <c r="A96" s="4"/>
      <c r="B96" s="4"/>
      <c r="C96" s="4"/>
      <c r="D96" s="4"/>
      <c r="E96" s="12" t="s">
        <v>70</v>
      </c>
      <c r="F96" s="36" t="s">
        <v>34</v>
      </c>
      <c r="G96" s="36" t="str">
        <f>IF(F95="","",SUM(G84:G95))</f>
        <v/>
      </c>
    </row>
    <row r="97" spans="1:7" ht="12.75"/>
    <row r="98" spans="1:7" ht="15.75">
      <c r="A98" s="11" t="s">
        <v>4</v>
      </c>
      <c r="B98" s="61" t="s">
        <v>236</v>
      </c>
      <c r="C98" s="61"/>
      <c r="D98" s="61"/>
      <c r="E98" s="61"/>
      <c r="F98" s="61"/>
      <c r="G98" s="61"/>
    </row>
    <row r="99" spans="1:7" ht="15.75">
      <c r="A99" s="8"/>
      <c r="B99" s="39" t="s">
        <v>230</v>
      </c>
      <c r="C99" s="8"/>
      <c r="D99" s="8"/>
      <c r="E99" s="8"/>
      <c r="F99" s="8"/>
      <c r="G99" s="8"/>
    </row>
    <row r="100" spans="1:7" ht="22.5">
      <c r="A100" s="20" t="s">
        <v>33</v>
      </c>
      <c r="B100" s="20" t="s">
        <v>32</v>
      </c>
      <c r="C100" s="20" t="s">
        <v>31</v>
      </c>
      <c r="D100" s="20" t="s">
        <v>30</v>
      </c>
      <c r="E100" s="20" t="s">
        <v>29</v>
      </c>
      <c r="F100" s="20" t="s">
        <v>28</v>
      </c>
      <c r="G100" s="20" t="s">
        <v>15</v>
      </c>
    </row>
    <row r="101" spans="1:7" ht="25.5">
      <c r="A101" s="17" t="s">
        <v>69</v>
      </c>
      <c r="B101" s="21"/>
      <c r="C101" s="15" t="s">
        <v>68</v>
      </c>
      <c r="D101" s="19" t="s">
        <v>42</v>
      </c>
      <c r="E101" s="18">
        <v>224</v>
      </c>
      <c r="F101" s="34"/>
      <c r="G101" s="35" t="str">
        <f t="shared" ref="G101:G128" si="5">IF(F101="","",ROUND(E101*F101,2))</f>
        <v/>
      </c>
    </row>
    <row r="102" spans="1:7" ht="38.25">
      <c r="A102" s="17" t="s">
        <v>67</v>
      </c>
      <c r="B102" s="16"/>
      <c r="C102" s="15" t="s">
        <v>66</v>
      </c>
      <c r="D102" s="19" t="s">
        <v>42</v>
      </c>
      <c r="E102" s="18">
        <v>274</v>
      </c>
      <c r="F102" s="34"/>
      <c r="G102" s="35" t="str">
        <f t="shared" si="5"/>
        <v/>
      </c>
    </row>
    <row r="103" spans="1:7" ht="41.25" customHeight="1">
      <c r="A103" s="17" t="s">
        <v>65</v>
      </c>
      <c r="B103" s="16"/>
      <c r="C103" s="15" t="s">
        <v>64</v>
      </c>
      <c r="D103" s="19" t="s">
        <v>206</v>
      </c>
      <c r="E103" s="18">
        <v>8</v>
      </c>
      <c r="F103" s="34"/>
      <c r="G103" s="35" t="str">
        <f t="shared" si="5"/>
        <v/>
      </c>
    </row>
    <row r="104" spans="1:7" ht="25.5">
      <c r="A104" s="17" t="s">
        <v>63</v>
      </c>
      <c r="B104" s="16"/>
      <c r="C104" s="15" t="s">
        <v>62</v>
      </c>
      <c r="D104" s="19" t="s">
        <v>54</v>
      </c>
      <c r="E104" s="18">
        <v>92.5</v>
      </c>
      <c r="F104" s="34"/>
      <c r="G104" s="35" t="str">
        <f t="shared" si="5"/>
        <v/>
      </c>
    </row>
    <row r="105" spans="1:7" ht="28.5" customHeight="1">
      <c r="A105" s="17" t="s">
        <v>61</v>
      </c>
      <c r="B105" s="16"/>
      <c r="C105" s="15" t="s">
        <v>60</v>
      </c>
      <c r="D105" s="19" t="s">
        <v>59</v>
      </c>
      <c r="E105" s="18">
        <v>30</v>
      </c>
      <c r="F105" s="34"/>
      <c r="G105" s="35" t="str">
        <f t="shared" si="5"/>
        <v/>
      </c>
    </row>
    <row r="106" spans="1:7" ht="25.5">
      <c r="A106" s="17" t="s">
        <v>58</v>
      </c>
      <c r="B106" s="16"/>
      <c r="C106" s="15" t="s">
        <v>57</v>
      </c>
      <c r="D106" s="19" t="s">
        <v>42</v>
      </c>
      <c r="E106" s="18">
        <v>274</v>
      </c>
      <c r="F106" s="34"/>
      <c r="G106" s="35" t="str">
        <f t="shared" si="5"/>
        <v/>
      </c>
    </row>
    <row r="107" spans="1:7" ht="25.5">
      <c r="A107" s="17" t="s">
        <v>56</v>
      </c>
      <c r="B107" s="16"/>
      <c r="C107" s="15" t="s">
        <v>55</v>
      </c>
      <c r="D107" s="19" t="s">
        <v>54</v>
      </c>
      <c r="E107" s="18">
        <v>17.55</v>
      </c>
      <c r="F107" s="34"/>
      <c r="G107" s="35" t="str">
        <f t="shared" si="5"/>
        <v/>
      </c>
    </row>
    <row r="108" spans="1:7" ht="38.25">
      <c r="A108" s="17" t="s">
        <v>53</v>
      </c>
      <c r="B108" s="16"/>
      <c r="C108" s="15" t="s">
        <v>52</v>
      </c>
      <c r="D108" s="19" t="s">
        <v>42</v>
      </c>
      <c r="E108" s="18">
        <v>274</v>
      </c>
      <c r="F108" s="34"/>
      <c r="G108" s="35" t="str">
        <f t="shared" si="5"/>
        <v/>
      </c>
    </row>
    <row r="109" spans="1:7" ht="51">
      <c r="A109" s="17" t="s">
        <v>51</v>
      </c>
      <c r="B109" s="16">
        <v>44172</v>
      </c>
      <c r="C109" s="15" t="s">
        <v>204</v>
      </c>
      <c r="D109" s="19" t="s">
        <v>23</v>
      </c>
      <c r="E109" s="18">
        <v>3</v>
      </c>
      <c r="F109" s="34"/>
      <c r="G109" s="35" t="str">
        <f t="shared" si="5"/>
        <v/>
      </c>
    </row>
    <row r="110" spans="1:7" ht="25.5">
      <c r="A110" s="17" t="s">
        <v>50</v>
      </c>
      <c r="B110" s="16"/>
      <c r="C110" s="15" t="s">
        <v>49</v>
      </c>
      <c r="D110" s="19" t="s">
        <v>42</v>
      </c>
      <c r="E110" s="18">
        <v>274</v>
      </c>
      <c r="F110" s="34"/>
      <c r="G110" s="35" t="str">
        <f t="shared" si="5"/>
        <v/>
      </c>
    </row>
    <row r="111" spans="1:7" ht="25.5">
      <c r="A111" s="17" t="s">
        <v>48</v>
      </c>
      <c r="B111" s="16"/>
      <c r="C111" s="15" t="s">
        <v>47</v>
      </c>
      <c r="D111" s="19" t="s">
        <v>42</v>
      </c>
      <c r="E111" s="18">
        <v>274</v>
      </c>
      <c r="F111" s="34"/>
      <c r="G111" s="35" t="str">
        <f t="shared" si="5"/>
        <v/>
      </c>
    </row>
    <row r="112" spans="1:7" ht="53.25" customHeight="1">
      <c r="A112" s="17" t="s">
        <v>46</v>
      </c>
      <c r="B112" s="16"/>
      <c r="C112" s="15" t="s">
        <v>45</v>
      </c>
      <c r="D112" s="19" t="s">
        <v>23</v>
      </c>
      <c r="E112" s="18">
        <v>8</v>
      </c>
      <c r="F112" s="34"/>
      <c r="G112" s="35" t="str">
        <f t="shared" si="5"/>
        <v/>
      </c>
    </row>
    <row r="113" spans="1:7" ht="25.5">
      <c r="A113" s="17" t="s">
        <v>44</v>
      </c>
      <c r="B113" s="16"/>
      <c r="C113" s="15" t="s">
        <v>43</v>
      </c>
      <c r="D113" s="19" t="s">
        <v>42</v>
      </c>
      <c r="E113" s="18">
        <v>272</v>
      </c>
      <c r="F113" s="34"/>
      <c r="G113" s="35" t="str">
        <f t="shared" si="5"/>
        <v/>
      </c>
    </row>
    <row r="114" spans="1:7" ht="25.5">
      <c r="A114" s="17" t="s">
        <v>41</v>
      </c>
      <c r="B114" s="16"/>
      <c r="C114" s="15" t="s">
        <v>214</v>
      </c>
      <c r="D114" s="19" t="s">
        <v>42</v>
      </c>
      <c r="E114" s="18">
        <v>65</v>
      </c>
      <c r="F114" s="34"/>
      <c r="G114" s="35" t="str">
        <f t="shared" si="5"/>
        <v/>
      </c>
    </row>
    <row r="115" spans="1:7" ht="25.5">
      <c r="A115" s="17" t="s">
        <v>40</v>
      </c>
      <c r="B115" s="16"/>
      <c r="C115" s="15" t="s">
        <v>215</v>
      </c>
      <c r="D115" s="19" t="s">
        <v>42</v>
      </c>
      <c r="E115" s="18">
        <v>155</v>
      </c>
      <c r="F115" s="34"/>
      <c r="G115" s="35" t="str">
        <f t="shared" si="5"/>
        <v/>
      </c>
    </row>
    <row r="116" spans="1:7" ht="51">
      <c r="A116" s="17" t="s">
        <v>39</v>
      </c>
      <c r="B116" s="16"/>
      <c r="C116" s="15" t="s">
        <v>205</v>
      </c>
      <c r="D116" s="19" t="s">
        <v>23</v>
      </c>
      <c r="E116" s="18">
        <v>8</v>
      </c>
      <c r="F116" s="34"/>
      <c r="G116" s="35" t="str">
        <f t="shared" si="5"/>
        <v/>
      </c>
    </row>
    <row r="117" spans="1:7" ht="51">
      <c r="A117" s="17" t="s">
        <v>37</v>
      </c>
      <c r="B117" s="16"/>
      <c r="C117" s="15" t="s">
        <v>212</v>
      </c>
      <c r="D117" s="19" t="s">
        <v>23</v>
      </c>
      <c r="E117" s="18">
        <v>8</v>
      </c>
      <c r="F117" s="34"/>
      <c r="G117" s="35" t="str">
        <f t="shared" si="5"/>
        <v/>
      </c>
    </row>
    <row r="118" spans="1:7" ht="38.25">
      <c r="A118" s="33" t="s">
        <v>35</v>
      </c>
      <c r="B118" s="16"/>
      <c r="C118" s="15" t="s">
        <v>38</v>
      </c>
      <c r="D118" s="19" t="s">
        <v>23</v>
      </c>
      <c r="E118" s="18">
        <v>3</v>
      </c>
      <c r="F118" s="34"/>
      <c r="G118" s="35" t="str">
        <f t="shared" si="5"/>
        <v/>
      </c>
    </row>
    <row r="119" spans="1:7" ht="92.25" customHeight="1">
      <c r="A119" s="33" t="s">
        <v>207</v>
      </c>
      <c r="B119" s="16"/>
      <c r="C119" s="15" t="s">
        <v>36</v>
      </c>
      <c r="D119" s="19" t="s">
        <v>21</v>
      </c>
      <c r="E119" s="18">
        <v>1</v>
      </c>
      <c r="F119" s="34"/>
      <c r="G119" s="35" t="str">
        <f t="shared" si="5"/>
        <v/>
      </c>
    </row>
    <row r="120" spans="1:7" ht="360.75" customHeight="1">
      <c r="A120" s="33" t="s">
        <v>231</v>
      </c>
      <c r="B120" s="16"/>
      <c r="C120" s="15" t="s">
        <v>208</v>
      </c>
      <c r="D120" s="19" t="s">
        <v>206</v>
      </c>
      <c r="E120" s="18">
        <v>1</v>
      </c>
      <c r="F120" s="34"/>
      <c r="G120" s="35" t="str">
        <f t="shared" si="5"/>
        <v/>
      </c>
    </row>
    <row r="121" spans="1:7" ht="105.75" customHeight="1">
      <c r="A121" s="17" t="s">
        <v>216</v>
      </c>
      <c r="B121" s="16"/>
      <c r="C121" s="15" t="s">
        <v>217</v>
      </c>
      <c r="D121" s="19" t="s">
        <v>23</v>
      </c>
      <c r="E121" s="18">
        <v>1</v>
      </c>
      <c r="F121" s="34"/>
      <c r="G121" s="35" t="str">
        <f t="shared" si="5"/>
        <v/>
      </c>
    </row>
    <row r="122" spans="1:7" ht="44.25" customHeight="1">
      <c r="A122" s="17" t="s">
        <v>218</v>
      </c>
      <c r="B122" s="16"/>
      <c r="C122" s="15" t="s">
        <v>219</v>
      </c>
      <c r="D122" s="19" t="s">
        <v>23</v>
      </c>
      <c r="E122" s="18">
        <v>1</v>
      </c>
      <c r="F122" s="34"/>
      <c r="G122" s="35" t="str">
        <f t="shared" si="5"/>
        <v/>
      </c>
    </row>
    <row r="123" spans="1:7" ht="108" customHeight="1">
      <c r="A123" s="17" t="s">
        <v>220</v>
      </c>
      <c r="B123" s="16"/>
      <c r="C123" s="15" t="s">
        <v>221</v>
      </c>
      <c r="D123" s="19" t="s">
        <v>23</v>
      </c>
      <c r="E123" s="18">
        <v>3</v>
      </c>
      <c r="F123" s="34"/>
      <c r="G123" s="35" t="str">
        <f t="shared" si="5"/>
        <v/>
      </c>
    </row>
    <row r="124" spans="1:7" ht="42" customHeight="1">
      <c r="A124" s="17" t="s">
        <v>222</v>
      </c>
      <c r="B124" s="16"/>
      <c r="C124" s="15" t="s">
        <v>223</v>
      </c>
      <c r="D124" s="19" t="s">
        <v>23</v>
      </c>
      <c r="E124" s="18">
        <v>3</v>
      </c>
      <c r="F124" s="34"/>
      <c r="G124" s="35" t="str">
        <f t="shared" si="5"/>
        <v/>
      </c>
    </row>
    <row r="125" spans="1:7" ht="39.75" customHeight="1">
      <c r="A125" s="17" t="s">
        <v>224</v>
      </c>
      <c r="B125" s="16"/>
      <c r="C125" s="15" t="s">
        <v>225</v>
      </c>
      <c r="D125" s="19" t="s">
        <v>23</v>
      </c>
      <c r="E125" s="18">
        <v>3</v>
      </c>
      <c r="F125" s="34"/>
      <c r="G125" s="35" t="str">
        <f t="shared" si="5"/>
        <v/>
      </c>
    </row>
    <row r="126" spans="1:7" ht="37.5" customHeight="1">
      <c r="A126" s="17" t="s">
        <v>226</v>
      </c>
      <c r="B126" s="16"/>
      <c r="C126" s="15" t="s">
        <v>227</v>
      </c>
      <c r="D126" s="19" t="s">
        <v>206</v>
      </c>
      <c r="E126" s="18">
        <v>1</v>
      </c>
      <c r="F126" s="34"/>
      <c r="G126" s="35" t="str">
        <f t="shared" si="5"/>
        <v/>
      </c>
    </row>
    <row r="127" spans="1:7" ht="54.75" customHeight="1">
      <c r="A127" s="17" t="s">
        <v>228</v>
      </c>
      <c r="B127" s="16"/>
      <c r="C127" s="15" t="s">
        <v>229</v>
      </c>
      <c r="D127" s="19" t="s">
        <v>206</v>
      </c>
      <c r="E127" s="18">
        <v>1</v>
      </c>
      <c r="F127" s="34"/>
      <c r="G127" s="35" t="str">
        <f t="shared" si="5"/>
        <v/>
      </c>
    </row>
    <row r="128" spans="1:7" ht="25.5">
      <c r="A128" s="33" t="s">
        <v>232</v>
      </c>
      <c r="B128" s="16"/>
      <c r="C128" s="15" t="s">
        <v>22</v>
      </c>
      <c r="D128" s="14"/>
      <c r="E128" s="13">
        <v>0.05</v>
      </c>
      <c r="F128" s="35" t="str">
        <f>IF(SUM(G101:G127)=0,"",SUM(G101:G127))</f>
        <v/>
      </c>
      <c r="G128" s="35" t="str">
        <f t="shared" si="5"/>
        <v/>
      </c>
    </row>
    <row r="129" spans="1:7" ht="12.75">
      <c r="A129" s="4"/>
      <c r="B129" s="4"/>
      <c r="C129" s="4"/>
      <c r="D129" s="4"/>
      <c r="E129" s="12" t="s">
        <v>20</v>
      </c>
      <c r="F129" s="36" t="s">
        <v>34</v>
      </c>
      <c r="G129" s="36" t="str">
        <f>IF(F128="","",SUM(G101:G128))</f>
        <v/>
      </c>
    </row>
    <row r="130" spans="1:7" ht="12.75"/>
    <row r="131" spans="1:7" ht="12.75">
      <c r="A131" s="57" t="s">
        <v>3</v>
      </c>
      <c r="B131" s="62" t="s">
        <v>237</v>
      </c>
      <c r="C131" s="62"/>
      <c r="D131" s="62"/>
      <c r="E131" s="62"/>
      <c r="F131" s="62"/>
      <c r="G131" s="62"/>
    </row>
    <row r="132" spans="1:7" ht="12.75">
      <c r="A132" s="44"/>
      <c r="B132" s="57" t="s">
        <v>233</v>
      </c>
      <c r="C132" s="44"/>
      <c r="D132" s="44"/>
      <c r="E132" s="44"/>
      <c r="F132" s="44"/>
      <c r="G132" s="44"/>
    </row>
    <row r="133" spans="1:7" ht="25.5">
      <c r="A133" s="58" t="s">
        <v>33</v>
      </c>
      <c r="B133" s="58" t="s">
        <v>32</v>
      </c>
      <c r="C133" s="58" t="s">
        <v>31</v>
      </c>
      <c r="D133" s="58" t="s">
        <v>30</v>
      </c>
      <c r="E133" s="58" t="s">
        <v>29</v>
      </c>
      <c r="F133" s="58" t="s">
        <v>28</v>
      </c>
      <c r="G133" s="58" t="s">
        <v>15</v>
      </c>
    </row>
    <row r="134" spans="1:7" ht="51">
      <c r="A134" s="45" t="s">
        <v>27</v>
      </c>
      <c r="B134" s="46"/>
      <c r="C134" s="47" t="s">
        <v>203</v>
      </c>
      <c r="D134" s="48" t="s">
        <v>23</v>
      </c>
      <c r="E134" s="49">
        <v>3</v>
      </c>
      <c r="F134" s="50"/>
      <c r="G134" s="51" t="str">
        <f>IF(F134="","",ROUND(E134*F134,2))</f>
        <v/>
      </c>
    </row>
    <row r="135" spans="1:7" ht="69" customHeight="1">
      <c r="A135" s="45" t="s">
        <v>26</v>
      </c>
      <c r="B135" s="46"/>
      <c r="C135" s="47" t="s">
        <v>202</v>
      </c>
      <c r="D135" s="48" t="s">
        <v>23</v>
      </c>
      <c r="E135" s="49">
        <v>9</v>
      </c>
      <c r="F135" s="50"/>
      <c r="G135" s="51" t="str">
        <f>IF(F135="","",ROUND(E135*F135,2))</f>
        <v/>
      </c>
    </row>
    <row r="136" spans="1:7" ht="68.25" customHeight="1">
      <c r="A136" s="45" t="s">
        <v>25</v>
      </c>
      <c r="B136" s="46"/>
      <c r="C136" s="47" t="s">
        <v>24</v>
      </c>
      <c r="D136" s="48" t="s">
        <v>23</v>
      </c>
      <c r="E136" s="49">
        <v>2</v>
      </c>
      <c r="F136" s="50"/>
      <c r="G136" s="51" t="str">
        <f>IF(F136="","",ROUND(E136*F136,2))</f>
        <v/>
      </c>
    </row>
    <row r="137" spans="1:7" ht="409.5" customHeight="1">
      <c r="A137" s="72" t="s">
        <v>235</v>
      </c>
      <c r="B137" s="74"/>
      <c r="C137" s="76" t="s">
        <v>241</v>
      </c>
      <c r="D137" s="78" t="s">
        <v>206</v>
      </c>
      <c r="E137" s="80">
        <v>1</v>
      </c>
      <c r="F137" s="68"/>
      <c r="G137" s="70" t="str">
        <f>IF(F137="","",ROUND(E137*F137,2))</f>
        <v/>
      </c>
    </row>
    <row r="138" spans="1:7" ht="308.25" customHeight="1">
      <c r="A138" s="73"/>
      <c r="B138" s="75"/>
      <c r="C138" s="77"/>
      <c r="D138" s="79"/>
      <c r="E138" s="81"/>
      <c r="F138" s="69"/>
      <c r="G138" s="71"/>
    </row>
    <row r="139" spans="1:7" ht="107.25" customHeight="1">
      <c r="A139" s="45" t="s">
        <v>234</v>
      </c>
      <c r="B139" s="46"/>
      <c r="C139" s="47" t="s">
        <v>243</v>
      </c>
      <c r="D139" s="48" t="s">
        <v>206</v>
      </c>
      <c r="E139" s="49">
        <v>2</v>
      </c>
      <c r="F139" s="50"/>
      <c r="G139" s="51" t="str">
        <f>IF(F139="","",ROUND(E139*F139,2))</f>
        <v/>
      </c>
    </row>
    <row r="140" spans="1:7" ht="25.5">
      <c r="A140" s="45" t="s">
        <v>242</v>
      </c>
      <c r="B140" s="46"/>
      <c r="C140" s="47" t="s">
        <v>22</v>
      </c>
      <c r="D140" s="52" t="s">
        <v>21</v>
      </c>
      <c r="E140" s="53">
        <v>0.05</v>
      </c>
      <c r="F140" s="51" t="str">
        <f>IF(SUM(G134:G139)=0,"",SUM(G134:G139))</f>
        <v/>
      </c>
      <c r="G140" s="51" t="str">
        <f>IF(F140="","",ROUND(E140*F140,2))</f>
        <v/>
      </c>
    </row>
    <row r="141" spans="1:7" ht="12.75">
      <c r="A141" s="54"/>
      <c r="B141" s="54"/>
      <c r="C141" s="54"/>
      <c r="D141" s="54"/>
      <c r="E141" s="55" t="s">
        <v>20</v>
      </c>
      <c r="F141" s="56" t="s">
        <v>34</v>
      </c>
      <c r="G141" s="56" t="str">
        <f>IF(F140="","",SUM(G134:G140))</f>
        <v/>
      </c>
    </row>
    <row r="142" spans="1:7" ht="12.75"/>
    <row r="143" spans="1:7" ht="15.75">
      <c r="A143" s="11" t="s">
        <v>19</v>
      </c>
      <c r="B143" s="10" t="s">
        <v>18</v>
      </c>
      <c r="C143" s="9"/>
      <c r="D143" s="9"/>
      <c r="E143" s="9"/>
      <c r="F143" s="9"/>
      <c r="G143" s="9"/>
    </row>
    <row r="144" spans="1:7" ht="12.75">
      <c r="A144" s="8"/>
      <c r="B144" s="8"/>
      <c r="C144" s="8"/>
      <c r="D144" s="8"/>
      <c r="E144" s="8"/>
      <c r="F144" s="8"/>
      <c r="G144" s="8"/>
    </row>
    <row r="145" spans="1:7" ht="25.5">
      <c r="A145" s="6" t="s">
        <v>17</v>
      </c>
      <c r="B145" s="6"/>
      <c r="C145" s="6" t="s">
        <v>16</v>
      </c>
      <c r="D145" s="6"/>
      <c r="E145" s="6"/>
      <c r="F145" s="7"/>
      <c r="G145" s="6" t="s">
        <v>15</v>
      </c>
    </row>
    <row r="146" spans="1:7" ht="12.75">
      <c r="A146" s="4" t="s">
        <v>14</v>
      </c>
      <c r="B146" s="4" t="s">
        <v>13</v>
      </c>
      <c r="C146" s="4"/>
      <c r="D146" s="4"/>
      <c r="E146" s="4"/>
      <c r="F146" s="4"/>
      <c r="G146" s="5" t="str">
        <f>G19</f>
        <v/>
      </c>
    </row>
    <row r="147" spans="1:7" ht="12.75">
      <c r="A147" s="4" t="s">
        <v>12</v>
      </c>
      <c r="B147" s="4" t="s">
        <v>11</v>
      </c>
      <c r="C147" s="4"/>
      <c r="D147" s="4"/>
      <c r="E147" s="4"/>
      <c r="F147" s="4"/>
      <c r="G147" s="5" t="str">
        <f>G31</f>
        <v/>
      </c>
    </row>
    <row r="148" spans="1:7" ht="12.75">
      <c r="A148" s="4" t="s">
        <v>10</v>
      </c>
      <c r="B148" s="4" t="s">
        <v>9</v>
      </c>
      <c r="C148" s="4"/>
      <c r="D148" s="4"/>
      <c r="E148" s="4"/>
      <c r="F148" s="4"/>
      <c r="G148" s="5" t="str">
        <f>G54</f>
        <v/>
      </c>
    </row>
    <row r="149" spans="1:7" ht="12.75">
      <c r="A149" s="4" t="s">
        <v>8</v>
      </c>
      <c r="B149" s="4" t="s">
        <v>7</v>
      </c>
      <c r="C149" s="4"/>
      <c r="D149" s="4"/>
      <c r="E149" s="4"/>
      <c r="F149" s="4"/>
      <c r="G149" s="5" t="str">
        <f>G79</f>
        <v/>
      </c>
    </row>
    <row r="150" spans="1:7" ht="12.75">
      <c r="A150" s="4" t="s">
        <v>6</v>
      </c>
      <c r="B150" s="4" t="s">
        <v>5</v>
      </c>
      <c r="C150" s="4"/>
      <c r="D150" s="4"/>
      <c r="E150" s="4"/>
      <c r="F150" s="4"/>
      <c r="G150" s="5" t="str">
        <f>G96</f>
        <v/>
      </c>
    </row>
    <row r="151" spans="1:7" ht="12.75">
      <c r="A151" s="4" t="s">
        <v>4</v>
      </c>
      <c r="B151" s="40" t="s">
        <v>238</v>
      </c>
      <c r="C151" s="4"/>
      <c r="D151" s="4"/>
      <c r="E151" s="4"/>
      <c r="F151" s="4"/>
      <c r="G151" s="5" t="str">
        <f>G129</f>
        <v/>
      </c>
    </row>
    <row r="152" spans="1:7" ht="12.75">
      <c r="A152" s="4" t="s">
        <v>3</v>
      </c>
      <c r="B152" s="41" t="s">
        <v>239</v>
      </c>
      <c r="C152" s="4"/>
      <c r="D152" s="4"/>
      <c r="E152" s="4"/>
      <c r="F152" s="4"/>
      <c r="G152" s="5" t="str">
        <f>G141</f>
        <v/>
      </c>
    </row>
    <row r="153" spans="1:7" ht="12.75">
      <c r="A153" s="4"/>
      <c r="B153" s="4" t="s">
        <v>2</v>
      </c>
      <c r="C153" s="4"/>
      <c r="D153" s="4"/>
      <c r="E153" s="4"/>
      <c r="F153" s="4"/>
      <c r="G153" s="38" t="str">
        <f>IF(SUM(G146:G152)=0,"",ROUND(SUM(G146:G152),2))</f>
        <v/>
      </c>
    </row>
    <row r="154" spans="1:7" ht="12.75">
      <c r="A154" s="4"/>
      <c r="B154" s="3" t="s">
        <v>1</v>
      </c>
      <c r="C154" s="3"/>
      <c r="D154" s="37">
        <v>0</v>
      </c>
      <c r="E154" s="3" t="s">
        <v>0</v>
      </c>
      <c r="F154" s="3"/>
      <c r="G154" s="38" t="str">
        <f>IF(G153="","",ROUND(G153*D154/100,2))</f>
        <v/>
      </c>
    </row>
    <row r="155" spans="1:7" ht="12.75">
      <c r="A155" s="4"/>
      <c r="B155" s="3" t="s">
        <v>244</v>
      </c>
      <c r="C155" s="3"/>
      <c r="D155" s="3"/>
      <c r="E155" s="3"/>
      <c r="F155" s="3"/>
      <c r="G155" s="38" t="str">
        <f>IF(G153="","",G153-G154)</f>
        <v/>
      </c>
    </row>
  </sheetData>
  <sheetProtection selectLockedCells="1"/>
  <mergeCells count="16">
    <mergeCell ref="F137:F138"/>
    <mergeCell ref="G137:G138"/>
    <mergeCell ref="A137:A138"/>
    <mergeCell ref="B137:B138"/>
    <mergeCell ref="C137:C138"/>
    <mergeCell ref="D137:D138"/>
    <mergeCell ref="E137:E138"/>
    <mergeCell ref="B81:G81"/>
    <mergeCell ref="B98:G98"/>
    <mergeCell ref="B131:G131"/>
    <mergeCell ref="C3:G3"/>
    <mergeCell ref="C4:G4"/>
    <mergeCell ref="B7:G7"/>
    <mergeCell ref="B21:G21"/>
    <mergeCell ref="B33:G33"/>
    <mergeCell ref="B56:G56"/>
  </mergeCells>
  <phoneticPr fontId="0" type="noConversion"/>
  <pageMargins left="0.98425196850393704" right="0.45" top="0.98425196850393704" bottom="0.98425196850393704" header="0.51181102362204722" footer="0.51181102362204722"/>
  <pageSetup paperSize="9" firstPageNumber="0" fitToWidth="0" fitToHeight="0" orientation="portrait" horizontalDpi="300" verticalDpi="300" r:id="rId1"/>
  <headerFooter alignWithMargins="0">
    <oddHeader>&amp;L&amp;G</oddHeader>
    <oddFooter>&amp;C&amp;P/&amp;N</oddFooter>
  </headerFooter>
  <rowBreaks count="1" manualBreakCount="1">
    <brk id="14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Popis!_1Excel_BuiltIn_Print_Area_1_1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bogo.rola</cp:lastModifiedBy>
  <cp:lastPrinted>2014-04-18T06:21:36Z</cp:lastPrinted>
  <dcterms:created xsi:type="dcterms:W3CDTF">2013-08-26T15:45:09Z</dcterms:created>
  <dcterms:modified xsi:type="dcterms:W3CDTF">2014-04-29T09:41:10Z</dcterms:modified>
</cp:coreProperties>
</file>