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9320" windowHeight="12675"/>
  </bookViews>
  <sheets>
    <sheet name="Popis" sheetId="1" r:id="rId1"/>
  </sheets>
  <definedNames>
    <definedName name="_1Excel_BuiltIn_Print_Area_1_1" localSheetId="0">Popis!$A$1:$G$5</definedName>
    <definedName name="_2Excel_BuiltIn_Print_Area_1_1">#REF!</definedName>
    <definedName name="Excel_BuiltIn__FilterDatabase_2_1" localSheetId="0">#REF!</definedName>
    <definedName name="Excel_BuiltIn__FilterDatabase_2_1">#REF!</definedName>
    <definedName name="Excel_BuiltIn__FilterDatabase_3_1" localSheetId="0">#REF!</definedName>
    <definedName name="Excel_BuiltIn__FilterDatabase_3_1">#REF!</definedName>
    <definedName name="Excel_BuiltIn__FilterDatabase_3_1_1" localSheetId="0">Popis!#REF!</definedName>
    <definedName name="Excel_BuiltIn__FilterDatabase_3_1_1">#REF!</definedName>
    <definedName name="Excel_BuiltIn__FilterDatabase_6_1">#REF!</definedName>
    <definedName name="Excel_BuiltIn_Print_Area_1_1">#REF!</definedName>
    <definedName name="Excel_BuiltIn_Print_Area_1_1_1">#REF!</definedName>
    <definedName name="Excel_BuiltIn_Print_Area_2_1">#REF!</definedName>
    <definedName name="Excel_BuiltIn_Print_Area_3_1">#REF!</definedName>
    <definedName name="Excel_BuiltIn_Print_Area_6_1">#REF!</definedName>
  </definedNames>
  <calcPr calcId="125725"/>
</workbook>
</file>

<file path=xl/calcChain.xml><?xml version="1.0" encoding="utf-8"?>
<calcChain xmlns="http://schemas.openxmlformats.org/spreadsheetml/2006/main">
  <c r="E44" i="1"/>
  <c r="E43"/>
  <c r="E47"/>
  <c r="G143"/>
  <c r="G140"/>
  <c r="G139"/>
  <c r="G138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96"/>
  <c r="G95"/>
  <c r="G94"/>
  <c r="G93"/>
  <c r="G92"/>
  <c r="G91"/>
  <c r="G90"/>
  <c r="G89"/>
  <c r="G88"/>
  <c r="G87"/>
  <c r="G86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54"/>
  <c r="G53"/>
  <c r="G52"/>
  <c r="G51"/>
  <c r="G50"/>
  <c r="G49"/>
  <c r="G46"/>
  <c r="G45"/>
  <c r="G44"/>
  <c r="G43"/>
  <c r="G42"/>
  <c r="G41"/>
  <c r="G40"/>
  <c r="G39"/>
  <c r="G38"/>
  <c r="G37"/>
  <c r="G36"/>
  <c r="G29"/>
  <c r="G28"/>
  <c r="G27"/>
  <c r="G26"/>
  <c r="G25"/>
  <c r="G24"/>
  <c r="G17"/>
  <c r="G16"/>
  <c r="G15"/>
  <c r="G14"/>
  <c r="G13"/>
  <c r="G12"/>
  <c r="G11"/>
  <c r="F144" l="1"/>
  <c r="E28"/>
  <c r="E95"/>
  <c r="E93"/>
  <c r="E38"/>
  <c r="E36"/>
  <c r="E29"/>
  <c r="E27"/>
  <c r="E26"/>
  <c r="E24"/>
  <c r="E10"/>
  <c r="G10" s="1"/>
  <c r="E42"/>
  <c r="E86"/>
  <c r="E87"/>
  <c r="F131" l="1"/>
  <c r="F30"/>
  <c r="G30" s="1"/>
  <c r="G31" s="1"/>
  <c r="G151" s="1"/>
  <c r="F80"/>
  <c r="G80" s="1"/>
  <c r="G81" s="1"/>
  <c r="G153" s="1"/>
  <c r="F18"/>
  <c r="G18" s="1"/>
  <c r="G19" s="1"/>
  <c r="G150" s="1"/>
  <c r="F97"/>
  <c r="F55"/>
  <c r="G144" l="1"/>
  <c r="G145" s="1"/>
  <c r="G156" s="1"/>
  <c r="G55"/>
  <c r="G56" s="1"/>
  <c r="G152" s="1"/>
  <c r="G97"/>
  <c r="G98" s="1"/>
  <c r="G154" s="1"/>
  <c r="G131"/>
  <c r="G132" s="1"/>
  <c r="G155" s="1"/>
  <c r="G157" l="1"/>
  <c r="G158" s="1"/>
  <c r="G159" s="1"/>
  <c r="G160" l="1"/>
  <c r="G161" s="1"/>
</calcChain>
</file>

<file path=xl/sharedStrings.xml><?xml version="1.0" encoding="utf-8"?>
<sst xmlns="http://schemas.openxmlformats.org/spreadsheetml/2006/main" count="419" uniqueCount="253">
  <si>
    <t>SKUPAJ</t>
  </si>
  <si>
    <t>%</t>
  </si>
  <si>
    <t>DDV</t>
  </si>
  <si>
    <t>POPUST</t>
  </si>
  <si>
    <t>VSOTA</t>
  </si>
  <si>
    <t>7.</t>
  </si>
  <si>
    <t>6.</t>
  </si>
  <si>
    <t>PROMETNA OPREMA</t>
  </si>
  <si>
    <t>5.</t>
  </si>
  <si>
    <t>METEORNA ODVODNJA</t>
  </si>
  <si>
    <t>4.</t>
  </si>
  <si>
    <t>VOZIŠČNE KONSTRUKCIJE</t>
  </si>
  <si>
    <t>3.</t>
  </si>
  <si>
    <t>ZEMELJSKA DELA IN TEMELJENJE</t>
  </si>
  <si>
    <t>2.</t>
  </si>
  <si>
    <t>PREDDELA</t>
  </si>
  <si>
    <t>1.</t>
  </si>
  <si>
    <t>Cena</t>
  </si>
  <si>
    <t>Vrsta del</t>
  </si>
  <si>
    <t>Zap. št.</t>
  </si>
  <si>
    <t>REKAPITULACIJA</t>
  </si>
  <si>
    <t>8.</t>
  </si>
  <si>
    <t xml:space="preserve">                                  Vsota:</t>
  </si>
  <si>
    <t>pav</t>
  </si>
  <si>
    <t>Razna nepredvidena dela v % gornjih del</t>
  </si>
  <si>
    <t>kos</t>
  </si>
  <si>
    <t>7.3</t>
  </si>
  <si>
    <t>7.2</t>
  </si>
  <si>
    <t>7.1</t>
  </si>
  <si>
    <t>Cena po enoti</t>
  </si>
  <si>
    <t>Količina</t>
  </si>
  <si>
    <t>Enota</t>
  </si>
  <si>
    <t>Tekst</t>
  </si>
  <si>
    <t>Šifra</t>
  </si>
  <si>
    <t>Zap. Št.</t>
  </si>
  <si>
    <t xml:space="preserve">Vsota:  </t>
  </si>
  <si>
    <t>6.18</t>
  </si>
  <si>
    <t>ELEKTRO DELA: komplet izvedba ožičenja v kandelabrih z NYM 4x1.5 mm2 in priklop na omrežje preko taljivega vložka D01.6A, ožičenja na kolesarnicah z nadgradnimi elementi, komplet kontrola meritev in ves ostali potrebni material</t>
  </si>
  <si>
    <t>6.17</t>
  </si>
  <si>
    <t>6.16</t>
  </si>
  <si>
    <t>6.15</t>
  </si>
  <si>
    <t>6.14</t>
  </si>
  <si>
    <t>m</t>
  </si>
  <si>
    <t>ELEKTRO DELA: Dobava in položitev NN kabla NAYY-J 4x25+2,5 mm2</t>
  </si>
  <si>
    <t>6.13</t>
  </si>
  <si>
    <t>Dobava in vgradnja tipskega bet. temelja za kandelaber 1.05x1.05x1.20 z nastavkom za privijačenje kandelabra in 2x PVC cevjo v sredini</t>
  </si>
  <si>
    <t>6.12</t>
  </si>
  <si>
    <t>Dobava in polaganje traku "ELEKTRIKA" nad cevi</t>
  </si>
  <si>
    <t>6.11</t>
  </si>
  <si>
    <t>Dobava in polaganje valjanca 25/4 nad cevi</t>
  </si>
  <si>
    <t>6.10</t>
  </si>
  <si>
    <t>6.9</t>
  </si>
  <si>
    <t>6.8</t>
  </si>
  <si>
    <t>m2</t>
  </si>
  <si>
    <t>6.7</t>
  </si>
  <si>
    <t>6.6</t>
  </si>
  <si>
    <t>m3</t>
  </si>
  <si>
    <t>6.5</t>
  </si>
  <si>
    <t>6.4</t>
  </si>
  <si>
    <t>Izkopi za temelje kandelabrov (0.8x0.8x0.8 in 1.05x1.05x1.20) globine 1,0 do 1,5 m v lahki zemljini  – elektrika</t>
  </si>
  <si>
    <t>6.3</t>
  </si>
  <si>
    <t>6.2</t>
  </si>
  <si>
    <t>6.1</t>
  </si>
  <si>
    <t xml:space="preserve">                                  .</t>
  </si>
  <si>
    <t>5.10</t>
  </si>
  <si>
    <t>Izdelava druge tankoslojne označbe na vozišču, ročno, z enokomponentno rumeno barvo.</t>
  </si>
  <si>
    <t>5.9</t>
  </si>
  <si>
    <t>Izdelava druge tankoslojne označbe na vozišču, ročno, z enokomponentno belo barvo (prehodi, stop črte, puščice, šrafure…).</t>
  </si>
  <si>
    <t>5.8</t>
  </si>
  <si>
    <t>Izdelava tankoslojne prekinjene ali neprekinjene označbe z enokomponentno rumeno barvo, strojno, debelina plasti 200 μm, širina črte 10 cm</t>
  </si>
  <si>
    <t>5.7</t>
  </si>
  <si>
    <t>Izdelava tankoslojne prekinjene ali neprekinjene označbe z enokomponentno belo barvo, strojno, debelina plasti 200 μm, širina črte 10 cm</t>
  </si>
  <si>
    <t>5.6</t>
  </si>
  <si>
    <t>Dobava in pritrditev prometnega znaka, podloga iz aluminijaste pločevine, znak z barvo-folijo 1. vrste, velikost 400 x 250 mm</t>
  </si>
  <si>
    <t>5.5</t>
  </si>
  <si>
    <t>Dobava in pritrditev okroglega prometnega znaka, podloga iz aluminijaste pločevine, znak z odsevno folijo 1. vrste, dolžina stranice φ= 600 mm.</t>
  </si>
  <si>
    <t>5.4</t>
  </si>
  <si>
    <t>Dobava in pritrditev trikotnega prometnega znaka, podloga iz aluminijaste pločevine, znak z odsevno folijo 2. vrste, dolžina stranice a= 600 mm.</t>
  </si>
  <si>
    <t>5.3</t>
  </si>
  <si>
    <t>Dobava in vgraditev stebriča za prometni znak iz vroče cinkane jeklene cevi φ64 mm, dolžina 2900 mm</t>
  </si>
  <si>
    <t>5.2</t>
  </si>
  <si>
    <t>Izdelava temelja iz cementnega betona MB 15, dolžine 80 cm, φ20 cm.</t>
  </si>
  <si>
    <t>5.1</t>
  </si>
  <si>
    <t>4.20</t>
  </si>
  <si>
    <t xml:space="preserve">Dobava in vgrajevanje tipskega lovilca olj pod povozne površine, na AB ploščo z AB ploščo preko lovilca, bet. nastavki pri jaških in pokrov LTŽ D 600x600 - po navodilih proizvajalca (npr HAURATON AQUAFIX SKBPPP 15/075 NG15 l/s) </t>
  </si>
  <si>
    <t>4.19</t>
  </si>
  <si>
    <t>Izdelava vtočne/iztočne glave iz betona v naklonu brežine za cev krožnega prereza DN300.</t>
  </si>
  <si>
    <t>4.18</t>
  </si>
  <si>
    <t>Izdelava pokrova iz litega železa za 25 in 40 Mp tip D, 600x600 mm</t>
  </si>
  <si>
    <t>4.17</t>
  </si>
  <si>
    <t>Izdelava pokrova iz litega železa za 25 Mp tip C, φ400 mm</t>
  </si>
  <si>
    <t>4.16</t>
  </si>
  <si>
    <t>Izdelava rešetke iz litega železa tip D, 400x400 mm.</t>
  </si>
  <si>
    <t>4.15</t>
  </si>
  <si>
    <t>Izdelava jaška iz cementnega betona, krožnega prereza Ø60 cm, globine od 1 do 1,5 m.</t>
  </si>
  <si>
    <t>4.14</t>
  </si>
  <si>
    <t>Izdelava jaška iz cementnega betona, krožnega prereza Ø40 cm, globine od 1 do 1,5 m - peskolov.</t>
  </si>
  <si>
    <t>4.13</t>
  </si>
  <si>
    <t>Izdelava kanalizacije iz PVC cevi (SN-8), DN 300, vgrajenih na planumu izkopa</t>
  </si>
  <si>
    <t>4.12</t>
  </si>
  <si>
    <t>Izdelava kanalizacije iz PVC cevi (SN-8), DN 250, vgrajenih na planumu izkopa</t>
  </si>
  <si>
    <t>4.11</t>
  </si>
  <si>
    <t>Izdelava kanalizacije iz PVC cevi (SN-8), DN 200, vgrajenih na planumu izkopa</t>
  </si>
  <si>
    <t>4.10</t>
  </si>
  <si>
    <t>Izdelava kanalizacije iz PVC cevi (SN-8), DN 160, vgrajenih na planumu izkopa</t>
  </si>
  <si>
    <t>4.9</t>
  </si>
  <si>
    <t>Dobava in zasip kanalizacije s tamponom na vrhu (40 cm) s komprimiranjem - vozišče.</t>
  </si>
  <si>
    <t>4.8</t>
  </si>
  <si>
    <t>Dobava in zasip kanalizacije z gramozom in komprimiranje po plasteh.</t>
  </si>
  <si>
    <t>4.7</t>
  </si>
  <si>
    <t>Dobava in zasip kanalizacijskih jaškov s frakcijo 8/16 do  kote tampona</t>
  </si>
  <si>
    <t>4.6</t>
  </si>
  <si>
    <t>Dobava in zasip kanalizacijske cevi s frakcijo 8/16 do 10 cm nad temenom</t>
  </si>
  <si>
    <t>4.5</t>
  </si>
  <si>
    <t>Dobava in planiranje frakcije 8/16 na dno jarka v debelini 10 cm</t>
  </si>
  <si>
    <t>4.4</t>
  </si>
  <si>
    <t>Planum naravnih temeljnih tal v lahki zemljini</t>
  </si>
  <si>
    <t>4.3</t>
  </si>
  <si>
    <t>Izkopi za kanale kanalizacij globine od 1,0 do 2,0 m v lahki zemljini - odvoz na stalno deponijo</t>
  </si>
  <si>
    <t>4.2</t>
  </si>
  <si>
    <t>Obnova in zavarovanje zakoličbe osi kanalizacije</t>
  </si>
  <si>
    <t>4.1</t>
  </si>
  <si>
    <t>3.17</t>
  </si>
  <si>
    <t>Izdelava bankine iz gramoza ali naravno zdrobljenega kamnitega materiala, široke 0.3 m ob hodniku ali kolesarski stezi.</t>
  </si>
  <si>
    <t>3.16</t>
  </si>
  <si>
    <t>Vgraditev predfabriciranih dvignjenih robnikov iz cementnega betona s prerezom 15/25 cm, položeni na beton, razmik med robniki 5 cm za pretok vode,</t>
  </si>
  <si>
    <t>3.15</t>
  </si>
  <si>
    <t>Vgraditev predfabriciranih grednih robnikov iz cementnega betona s prerezom 5/20 cm</t>
  </si>
  <si>
    <t>3.14</t>
  </si>
  <si>
    <t>Vgraditev predfabriciranih dvignjenih ali pogreznjenih (na uvozih) robnikov iz cementnega betona s prerezom 15/25 cm, na pero in utor, položeni na beton, v krivinah se zastičijo</t>
  </si>
  <si>
    <t>3.13</t>
  </si>
  <si>
    <t>Prilagoditev obstoječe tlakovane poti iz betonskih tlakovcev novi koti na robu, uporabiti obstoječe tlakovce</t>
  </si>
  <si>
    <t xml:space="preserve">Izdelava tlakovane obrabne plasti na pohodnih delih, iz betonskih dvoslojnih tlakovcev, pravokotne oblike 10x20 cm, sive barve, deb. Min 6 cm, na peščeno podlago 8 cm, stiki zapolnjeni s peskom. </t>
  </si>
  <si>
    <t>3.12</t>
  </si>
  <si>
    <t>3.11</t>
  </si>
  <si>
    <t>3.10</t>
  </si>
  <si>
    <t>Izdelava obrabne in zaporne plasti bituminizirane zmesi AC 8 surf B 50/70 A3 v debelini 3,0 cm</t>
  </si>
  <si>
    <t>3.9</t>
  </si>
  <si>
    <t>3.8</t>
  </si>
  <si>
    <t>Pobrizg stika na obstoječem asfaltu z bitumensko emulzijo</t>
  </si>
  <si>
    <t>3.7</t>
  </si>
  <si>
    <t>Valjanje tampona na Me &gt;= 80 Mpa.</t>
  </si>
  <si>
    <t>3.6</t>
  </si>
  <si>
    <t>Valjanje tampona na Me &gt;= 60 Mpa.</t>
  </si>
  <si>
    <t>3.5</t>
  </si>
  <si>
    <t>Fino planiranje tampona na  predvidenih površinah za asfaltiranje na koto asfaltiranja - južni del.</t>
  </si>
  <si>
    <t>3.4</t>
  </si>
  <si>
    <t>Dabava tampona na  predvidenih površinah za asfaltiranje na obstoječ tampon - južni del.</t>
  </si>
  <si>
    <t>3.3</t>
  </si>
  <si>
    <t>Fino planiranje obst. gramoza/tampona pod predvidenimi površinami za asfaltiranje na koto asfaltiranja, odvečni material se tazplanira v okolici, manjkajoči pa pobere iz okolice - severni del.</t>
  </si>
  <si>
    <t>3.2</t>
  </si>
  <si>
    <t>Izdelava nevezane nosilne plasti gramoza v minimalni debelini min 30 cm - TD32</t>
  </si>
  <si>
    <t>3.1</t>
  </si>
  <si>
    <t xml:space="preserve">                    .</t>
  </si>
  <si>
    <t>2.7</t>
  </si>
  <si>
    <t>Humuziranje zelenic brez valjanja v debelini min 20 cm</t>
  </si>
  <si>
    <t>2.6</t>
  </si>
  <si>
    <t>Dobava in zasip z gramozom do kote tampona s komprimiranjem po plasteh, izvedba brežine iz nasipa v ponikalnem jarku, stopničasto</t>
  </si>
  <si>
    <t>2.5</t>
  </si>
  <si>
    <t>Dobava in zasip z gramozom do kote tampona s komprimiranjem po plasteh - 30 cm</t>
  </si>
  <si>
    <t>2.4</t>
  </si>
  <si>
    <t>Široki izkopi slabo nosilne zemljine za dosego planuma spodnjega ustroja z odvozom na deponijo in razgrnitvijo - 30 cm</t>
  </si>
  <si>
    <t>2.3</t>
  </si>
  <si>
    <t>Široki izkopi slabo nosilne zemljine za dosego planuma spodnjega ustroja z odvozom na deponijo in razgrnitvijo - 20 cm</t>
  </si>
  <si>
    <t>2.2</t>
  </si>
  <si>
    <t>Površinski izkopi plodne zemljine (humusa) in dele brežin v debelini min 20 cm z odvozom na stalno deponijo in razgrnitvijo - del boljše zemljine se shrani na gradbišču za humusiranje</t>
  </si>
  <si>
    <t>2.1</t>
  </si>
  <si>
    <t xml:space="preserve">                   .</t>
  </si>
  <si>
    <t>1.9</t>
  </si>
  <si>
    <t>1.8</t>
  </si>
  <si>
    <t>Rezanje asfalta v debelini do 10 cm</t>
  </si>
  <si>
    <t>1.7</t>
  </si>
  <si>
    <t>Odstranitev zatravljenega dela tampona in na otoku ki se ruši</t>
  </si>
  <si>
    <t>1.6</t>
  </si>
  <si>
    <t>Zakoličba obstoječih komunalnih zemeljskih vodov. Ocenjeno.</t>
  </si>
  <si>
    <t>1.5</t>
  </si>
  <si>
    <t>Rušenje obstoječe asfaltne konstrukcije na cestišču v deb. 5 + 3 cm do 10 + 4 cm, odvoz na za to vrsto materiala primerno deponijo</t>
  </si>
  <si>
    <t>1.4</t>
  </si>
  <si>
    <t>Rušenje cestnega robnika in odvoz na stalno deponijo</t>
  </si>
  <si>
    <t>1.3</t>
  </si>
  <si>
    <t>1.2</t>
  </si>
  <si>
    <t>Zakoličba ureditve in postavitev zavarovanja zakoličbe</t>
  </si>
  <si>
    <t>1.1</t>
  </si>
  <si>
    <t>ML0145</t>
  </si>
  <si>
    <t>PZI</t>
  </si>
  <si>
    <t>Objekt:</t>
  </si>
  <si>
    <t>Investitor:</t>
  </si>
  <si>
    <t>Demontaža prometnih znakov s temeljem oz. temeljnim nastavkom.</t>
  </si>
  <si>
    <t>Izdelava nosilne plasti bituminizirane zmesi AC 22 base B 50/70 A4 v debelini 5 cm</t>
  </si>
  <si>
    <t>Izdelava obrabne in zaporne plasti bituminizirane zmesi AC 8 surf B 50/70 A4 v debelini 4 cm - hodniki in otoki</t>
  </si>
  <si>
    <t>Izdelava obrabne in zaporne plasti bituminizirane zmesi AC 8 surf B 50/70 A4 v debelini 5 cm - kolesarska</t>
  </si>
  <si>
    <t>Dobava in pritrditev prometnega znaka, podloga iz aluminijaste pločevine, znak z …… barvo-folijo 1. vrste, velikost 600 x 600 mm</t>
  </si>
  <si>
    <t>Postavitev demontiranih znakov z drogom in temeljem</t>
  </si>
  <si>
    <t>5.11</t>
  </si>
  <si>
    <t>5.12</t>
  </si>
  <si>
    <t>Izdelava jaška iz cementnega betona, krožnega prereza Ø60 cm, globine do 1,0 m in ustreznega betonskega pokrova – elektrika (pri kolesarnicah)</t>
  </si>
  <si>
    <t>ELEKTRO DELA: Dobava in montaža kandelabrov višine 7 m, tipski, ravni, konusni, vezava na valjanec in zaščita vijakov</t>
  </si>
  <si>
    <t>kpl</t>
  </si>
  <si>
    <t>6.19</t>
  </si>
  <si>
    <t>Mestna občina Murska Sobota, Kardoševa 2, 9000 Murska Sobota</t>
  </si>
  <si>
    <t>Odstranitev kovinskih stebričev in verige, luknje zapolniti z gramozom</t>
  </si>
  <si>
    <t>ELEKTRO DELA: Dobava in montaža 360° LED svetilk ~ 50W (npr. PHILIPS BPP007/ LED-MP/740 PSU II GR 60P) na kandelabre</t>
  </si>
  <si>
    <t>POPIS DEL S PREDIZMERAMI IN OCENJENIMI VREDNOSTMI ZA JAVNI RAZPIS</t>
  </si>
  <si>
    <t>ELEKTRO DELA: Dobava in položitev NN kabla NYY-J 3x1,5 mm2</t>
  </si>
  <si>
    <t>ELEKTRO DELA: Dobava in položitev UTP kabla CAT. 6E</t>
  </si>
  <si>
    <t xml:space="preserve"> 6.21</t>
  </si>
  <si>
    <t>VIDEONADZOR: Dobava in montaža snemalne naprave IP standalone za 8 IP kamere do 5Mp, 1TbHDD, HDMI, VGA, CVBS video out, 3*usb 2.0, RS485, RS232, 2GigaBit NIC, 2 SATA diskov, 20MB pasovne širine, Alarm I/O: 16:4, 1,5U - montaža v omarico javne razsvetljave</t>
  </si>
  <si>
    <t xml:space="preserve"> 6.22</t>
  </si>
  <si>
    <t>VIDEONADZOR: Dobava in montaža stikala 8 portnega Poe 10/100 + 2 port 10/100/1000 combo Linksys</t>
  </si>
  <si>
    <t xml:space="preserve"> 6.23</t>
  </si>
  <si>
    <t xml:space="preserve"> 6.24</t>
  </si>
  <si>
    <t xml:space="preserve"> 6.25</t>
  </si>
  <si>
    <t xml:space="preserve"> 6.26</t>
  </si>
  <si>
    <t xml:space="preserve"> 6.27</t>
  </si>
  <si>
    <t>SISTEM ZA VIDEONADZOR PARKIRIŠČA</t>
  </si>
  <si>
    <t>6.20</t>
  </si>
  <si>
    <t>6.28</t>
  </si>
  <si>
    <t>MONTAŽA OPREME ZA PLAČLJIVO PARKIRANJE</t>
  </si>
  <si>
    <t xml:space="preserve"> 7.5</t>
  </si>
  <si>
    <t xml:space="preserve"> 7.4</t>
  </si>
  <si>
    <t xml:space="preserve">RAZSVETLJAVA PARKIRIŠČA Z ELEKTRIČNO NAPELJAVO TER </t>
  </si>
  <si>
    <t>TUJE STORITVE - POSTAVITEV KOLESARNIC TER DOBAVA IN</t>
  </si>
  <si>
    <t>TUJE STORITVE - POSTAVITEV KOLESARNIC TER DOBAVA IN MONTAŽA OPREME ZA PLAČLJIVO PARKIRANJE</t>
  </si>
  <si>
    <t>Urejanje mirujočega prometa Park &amp; Ride sistem na parkirišču pri bolnišnici v Rakičanu</t>
  </si>
  <si>
    <t xml:space="preserve"> 7.6</t>
  </si>
  <si>
    <t xml:space="preserve">RAZSVETLJAVA PARKIRIŠČA Z ELEKTRIČNO NAPELJAVO TER SISTEM ZA VIDEONADZOR PARKIRIŠČA </t>
  </si>
  <si>
    <t>VIDEONADZOR: Dobava in montaža IP 3 megapiksel dnevno/nočna kamera, BULLET OUTDOOR 1/3"progresice CMOS, ICR, 30 IR RANGE, 0,05lux/F1.2 AGC on, 0 lux with IR, 2048x1536 12,5fps, 1280x720:25fps, 2,8-12mm/F1.4lens, 3D DNR,BLC,DWDR, 12Vdc/Poe, Onif</t>
  </si>
  <si>
    <t>VIDEONADZOR: Dobava in montaža objektiva MEGA OBJ1AMEGAPIXEL širokokotni objektiv 2,7-12mm 1/*2,7"</t>
  </si>
  <si>
    <t>VIDEONADZOR: Dobava in montaža Ohišja za zunanjo montažo kamere z grelcem in nosilcem</t>
  </si>
  <si>
    <t>VIDEONADZOR: Povezava na centralno nadzorni sistem mestne občine MS</t>
  </si>
  <si>
    <t>VIDEONADZOR: Nastaavitev parametrov, terstiranje, spuščanje v pogon, primopredaja in poučitev osebja o delovanju sistema</t>
  </si>
  <si>
    <t>Obnova in zavarovanje zakoličbe osi – elektrika, videonadzor</t>
  </si>
  <si>
    <t>Izkopi za kanale kanalizacij globine do 1,0 v lahki zemljini   z odlaganjem ob strani – elektrika, videonadzor</t>
  </si>
  <si>
    <t>Planum naravnih temeljnih tal v lahki zemljini – elektrika, videonadzor</t>
  </si>
  <si>
    <t>Odvoz in razgrinjanje odvečnega izkopa, na deponijo, kjer se razgrne. – elektrika, videonadzor</t>
  </si>
  <si>
    <t>Zasip kanalizacije z izkopanim materialom – elektrika, videonadzor</t>
  </si>
  <si>
    <t>Zasip kanalizacije z gramozom – elektrika, videonadzor</t>
  </si>
  <si>
    <t>Izdelava kanalizacije iz PC-E cevi,  DN 63, vgrajenih na planumu izkopa – elektrika, videonadzor</t>
  </si>
  <si>
    <t>- povezava preko TCP/IP protokola
- delovanje v Ethernet omrežju
- modulna zgradba za enostavno servisiranje
- čitalec denarja – kovancev: 10, 20 in 50 centov, 1 EUR in 2 EUR-a
- čitalec bankovcev za 5, 10 in 20 €
- sistem za vračanje denarja - kovancev
- vgrajen sistem za cirkulacijo denarja
- predal za 1000 kovancev velikosti 2€ kovanca
- predal za najmanj 4500 parkirnih listkov
- vgrajena oprema za negotovinso plačevanje s sistemom MONETA,           - možnost vgradnje čitalca abonentskih kartic, plačilnih kartic in SMS 
- modul za  povezavo z nadzornim centrom 
- predal  za hrambo denarja 
- senzor za alarmiranje ob vlomu ali nepooblaščenem posegu v avtomatsko plačilno blagajno
- baterija za delovanje ob vezavi na javno razsvetljavo
- možnost nadgradnje za plačevanje s plačilnimi in abonentskimi karticami in preko SMS 
- možnost nadgradnje s sistemom za branje registrskih tablic
- možnost nadgradnje s sistemom za spremljanje poškodb na avtomobilu</t>
  </si>
  <si>
    <t>Dobava in postavitev – montaža avtomatske plačilne blagajne na predhodno pripravljene temelje, z naslednjimi zahtevami oziroma lastnostmi in funkcijami:
- robustno samostoječe ohišje s pritrditvijo v tla 
- kovinska izvedba ohišja iz materiala ustrezne debeline, brez ostrih robov, špranj in podobnega
- protivandalska izvedba (deformacije, vdor, vstavljanje tujih predmetov v odprtine, tatvine, neupravičene demontaže, ipd.)
- odporen na prah in vodo, sneg, led, sonce
- dobava v barvi po želji naročnika (prašno barvanje)
- posluževanje s sprednje strani
- servisiranje s sprednje ali z bočne strani
- označitev avtomatske plačilne blagajne, da ga uporabnik enostavno opazi in razpozna podnevi in ponoči</t>
  </si>
  <si>
    <t>3.18</t>
  </si>
  <si>
    <t>3.19</t>
  </si>
  <si>
    <t>3.20</t>
  </si>
  <si>
    <t>Pobrizg očiščenega asfalta z bitumensko emulzijo 0,5 kg/m2, 2x</t>
  </si>
  <si>
    <t>Izdelava mulde  vzdolžno na  parkiršču v šir. 50 cm iz enake konstrukcije kot je parkirišče v debelini 3 cm AC surf in 5 cm AC base.</t>
  </si>
  <si>
    <t>SKUPAJ (NETO)</t>
  </si>
  <si>
    <t>Dobava in postavitev samostoječega varjenega kovinskega nadstreška v barvi po želji naročnika (2x osnovno in 2x končno barvanje) ali v vijačeni inox izvedbi brez barvanja, z lahko kovinsko kritino, kot zaščita avtomatske blagajne in uporabnikov pred vremenskimi vplivi, domenzije cca 1,40 x 1,25 m, višine  cca 2,50 m (svetla višina min. 2,25 m),  postavitev na ustrezno bet. ploščo oz. temelje pod tlakovci - glej vzorčni detajl.</t>
  </si>
  <si>
    <t xml:space="preserve">Dobava in postavitev samostoječe varjene kovinske kolesarnice v barvi po želji naročnika (2x osnovno in 2x končno barvanje) ali v vijačeni inox izvedbi brez barvanja, z lahko kovinsko kritino, kot zaščita koles pred vremenskimi vplivi, domenzije cca 3x1,40 x 2,00 m, višine cca 2,50 m (svetla višina min. 2,25 m),  postavitev na ustrezno bet. ploščo oz. temelje pod tlakovci - glej vzorčni detajl enega modula (od treh). </t>
  </si>
  <si>
    <t>Dobava in montaža kovinskega stojala za kolesa v barvi po želji naročnika (2x osnovno in 2x končno barvanje) ali v vijačeni inox izvedbi brez barvanja, za 4 kolesa, cca 1250x450x450 mm, postavljeno med stebre modulov, pritrditev na  ustrezno bet. ploščo oz. temelje pod tlakovci ali na konstrukcijo kolesarnice.</t>
  </si>
  <si>
    <t>Dobava in montaža tipskega kovinskega galvaniziranega koša za smeti s pepelnikom na stojalu, cca 50 l, v barvi po želji naročnika, pritrditev na ustrezen bet. temelj pod tlakovci</t>
  </si>
  <si>
    <t>ELEKTRO DELA: Dobava in montaža nadgradne svetilke IP65 1x49W T5, komplet z ožičenjem in dovodom pod tlakovci v zaščitni cevi, montirano na nadstrešek kolesarnice in blagajne z pritrdilnim materialom</t>
  </si>
  <si>
    <t>ELEKTRO DELA: 1x prostostoječa, poliestrska omarica z enojnimi vratoma, komplet s strešico, samostojnim, sestavljivim podstavkom, klučavnicami in ostalim drobnim materialom, dimenzij (brez podstavka) (600x1000x300) (npr: Schrack) z vgrajeno vsebino:
R-JR:                                                                                                         -1x tripolno glavno stikalo 63A                               
-3x tripolni varovalčni odklopnik (Tytan), komplet s pripadajočimi taljivimi varovalkami                                                                          -3x enopolni varovalčni odklopnik (Tytan), komplet s pripadajočimi taljivimi varovalkami
-1x svetlobno stikalo z svetlobnim senzorjem primernim za zunanjo montažo
-1x digitalna, stikalna ura
-1x rele z tremi preklopnimi kontakti, AC1, 40A
-1x rele z dvema preklopnima kontaktoma , AC1, 25A                                                                                    -1x krmilno stiklao 1,0,2 primerno za montažo na letev                                                                                          -1x nadometna vtičnica s pokrovom
-vezni in drugi drobni material</t>
  </si>
  <si>
    <t>v5.1</t>
  </si>
</sst>
</file>

<file path=xl/styles.xml><?xml version="1.0" encoding="utf-8"?>
<styleSheet xmlns="http://schemas.openxmlformats.org/spreadsheetml/2006/main">
  <numFmts count="7">
    <numFmt numFmtId="164" formatCode="_-* #,##0.00&quot; €&quot;_-;\-* #,##0.00&quot; €&quot;_-;_-* \-??&quot; €&quot;_-;_-@_-"/>
    <numFmt numFmtId="165" formatCode="_-* #,##0.00\ [$€-1]_-;\-* #,##0.00\ [$€-1]_-;_-* \-??\ [$€-1]_-;_-@_-"/>
    <numFmt numFmtId="166" formatCode="#,##0.00&quot; €&quot;"/>
    <numFmt numFmtId="167" formatCode="#\ ##0\ "/>
    <numFmt numFmtId="168" formatCode="dd/mmm"/>
    <numFmt numFmtId="169" formatCode="mmmm\ yyyy"/>
    <numFmt numFmtId="170" formatCode="0.0&quot;                          &quot;"/>
  </numFmts>
  <fonts count="33">
    <font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Times New Roman CE"/>
      <family val="1"/>
      <charset val="238"/>
    </font>
    <font>
      <sz val="10"/>
      <name val="Swis721 BT"/>
      <family val="2"/>
    </font>
    <font>
      <sz val="10"/>
      <name val="Swis721 BT"/>
      <family val="2"/>
      <charset val="1"/>
    </font>
    <font>
      <b/>
      <sz val="10"/>
      <name val="Swis721 BT"/>
      <family val="2"/>
      <charset val="1"/>
    </font>
    <font>
      <b/>
      <sz val="12"/>
      <name val="Swis721 BT"/>
      <family val="2"/>
      <charset val="1"/>
    </font>
    <font>
      <b/>
      <sz val="8"/>
      <name val="Swis721 BT"/>
      <family val="2"/>
      <charset val="1"/>
    </font>
    <font>
      <sz val="10"/>
      <name val="Swis721 BT"/>
      <family val="2"/>
      <charset val="238"/>
    </font>
    <font>
      <b/>
      <sz val="12"/>
      <name val="Swis721 BT"/>
      <family val="2"/>
      <charset val="238"/>
    </font>
    <font>
      <b/>
      <sz val="14"/>
      <name val="Swis721 BT"/>
      <family val="2"/>
      <charset val="238"/>
    </font>
    <font>
      <sz val="8"/>
      <name val="Swis721 BT"/>
      <family val="2"/>
      <charset val="238"/>
    </font>
    <font>
      <b/>
      <sz val="12"/>
      <name val="Arial"/>
      <family val="2"/>
      <charset val="238"/>
    </font>
    <font>
      <b/>
      <sz val="10"/>
      <name val="Swis721 BT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Swis721 BT"/>
      <family val="2"/>
    </font>
    <font>
      <sz val="9"/>
      <name val="Swis721 BT"/>
      <family val="2"/>
      <charset val="1"/>
    </font>
    <font>
      <sz val="9"/>
      <name val="Swis721 BT"/>
      <family val="2"/>
      <charset val="238"/>
    </font>
    <font>
      <sz val="9"/>
      <name val="Times New Roman CE"/>
      <family val="1"/>
      <charset val="238"/>
    </font>
    <font>
      <b/>
      <sz val="9"/>
      <name val="Swis721 BT"/>
      <family val="2"/>
      <charset val="1"/>
    </font>
    <font>
      <b/>
      <sz val="9"/>
      <name val="Swis721 BT"/>
      <family val="2"/>
      <charset val="238"/>
    </font>
    <font>
      <sz val="9"/>
      <name val="Swis721 BT"/>
      <family val="2"/>
    </font>
    <font>
      <sz val="8"/>
      <name val="Swis721 BT"/>
      <family val="2"/>
      <charset val="1"/>
    </font>
    <font>
      <sz val="8"/>
      <name val="Times New Roman CE"/>
      <family val="1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9"/>
      <color rgb="FFFFFFCC"/>
      <name val="Swis721 BT"/>
      <family val="2"/>
      <charset val="238"/>
    </font>
    <font>
      <b/>
      <sz val="9"/>
      <name val="Swis721 BT"/>
      <family val="2"/>
    </font>
    <font>
      <b/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</borders>
  <cellStyleXfs count="3">
    <xf numFmtId="0" fontId="0" fillId="0" borderId="0"/>
    <xf numFmtId="9" fontId="1" fillId="0" borderId="0" applyFill="0" applyBorder="0" applyAlignment="0" applyProtection="0"/>
    <xf numFmtId="164" fontId="1" fillId="0" borderId="0" applyFill="0" applyBorder="0" applyAlignment="0" applyProtection="0"/>
  </cellStyleXfs>
  <cellXfs count="9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Border="1" applyAlignment="1">
      <alignment horizontal="left"/>
    </xf>
    <xf numFmtId="0" fontId="9" fillId="0" borderId="0" xfId="0" applyFont="1"/>
    <xf numFmtId="0" fontId="2" fillId="0" borderId="0" xfId="0" applyFont="1"/>
    <xf numFmtId="0" fontId="9" fillId="0" borderId="0" xfId="0" applyFont="1" applyAlignment="1">
      <alignment horizontal="left"/>
    </xf>
    <xf numFmtId="169" fontId="8" fillId="0" borderId="0" xfId="0" applyNumberFormat="1" applyFont="1" applyFill="1" applyProtection="1"/>
    <xf numFmtId="0" fontId="8" fillId="0" borderId="0" xfId="0" applyFont="1" applyFill="1"/>
    <xf numFmtId="0" fontId="8" fillId="0" borderId="0" xfId="0" applyFont="1" applyFill="1" applyProtection="1"/>
    <xf numFmtId="0" fontId="10" fillId="0" borderId="0" xfId="0" applyFont="1" applyFill="1"/>
    <xf numFmtId="0" fontId="11" fillId="0" borderId="0" xfId="0" applyFont="1" applyFill="1" applyAlignment="1">
      <alignment horizontal="right"/>
    </xf>
    <xf numFmtId="0" fontId="12" fillId="0" borderId="0" xfId="0" applyFont="1"/>
    <xf numFmtId="0" fontId="13" fillId="0" borderId="0" xfId="0" applyFont="1" applyFill="1" applyAlignment="1" applyProtection="1">
      <alignment vertical="top"/>
    </xf>
    <xf numFmtId="0" fontId="13" fillId="0" borderId="0" xfId="0" applyFont="1" applyFill="1" applyProtection="1"/>
    <xf numFmtId="0" fontId="14" fillId="0" borderId="0" xfId="0" applyFont="1"/>
    <xf numFmtId="0" fontId="15" fillId="0" borderId="0" xfId="0" applyFont="1"/>
    <xf numFmtId="168" fontId="18" fillId="0" borderId="1" xfId="0" applyNumberFormat="1" applyFont="1" applyBorder="1" applyAlignment="1">
      <alignment horizontal="right" vertical="top"/>
    </xf>
    <xf numFmtId="167" fontId="18" fillId="0" borderId="1" xfId="0" applyNumberFormat="1" applyFont="1" applyBorder="1" applyAlignment="1">
      <alignment horizontal="right" vertical="top"/>
    </xf>
    <xf numFmtId="0" fontId="18" fillId="0" borderId="1" xfId="0" applyFont="1" applyBorder="1" applyAlignment="1">
      <alignment horizontal="justify" vertical="top" wrapText="1"/>
    </xf>
    <xf numFmtId="0" fontId="18" fillId="0" borderId="1" xfId="0" applyFont="1" applyBorder="1" applyAlignment="1">
      <alignment horizontal="center"/>
    </xf>
    <xf numFmtId="2" fontId="18" fillId="0" borderId="1" xfId="0" applyNumberFormat="1" applyFont="1" applyBorder="1" applyAlignment="1">
      <alignment horizontal="right"/>
    </xf>
    <xf numFmtId="166" fontId="19" fillId="3" borderId="1" xfId="0" applyNumberFormat="1" applyFont="1" applyFill="1" applyBorder="1" applyAlignment="1" applyProtection="1">
      <alignment horizontal="right"/>
      <protection locked="0"/>
    </xf>
    <xf numFmtId="166" fontId="19" fillId="0" borderId="1" xfId="0" applyNumberFormat="1" applyFont="1" applyBorder="1" applyAlignment="1">
      <alignment horizontal="right"/>
    </xf>
    <xf numFmtId="0" fontId="20" fillId="0" borderId="0" xfId="0" applyFont="1" applyFill="1"/>
    <xf numFmtId="9" fontId="18" fillId="0" borderId="1" xfId="0" applyNumberFormat="1" applyFont="1" applyBorder="1" applyAlignment="1">
      <alignment horizontal="center"/>
    </xf>
    <xf numFmtId="9" fontId="18" fillId="0" borderId="1" xfId="1" applyFont="1" applyFill="1" applyBorder="1" applyAlignment="1" applyProtection="1">
      <alignment horizontal="right"/>
    </xf>
    <xf numFmtId="0" fontId="18" fillId="0" borderId="1" xfId="0" applyFont="1" applyBorder="1"/>
    <xf numFmtId="2" fontId="21" fillId="0" borderId="1" xfId="0" applyNumberFormat="1" applyFont="1" applyBorder="1" applyAlignment="1">
      <alignment horizontal="left"/>
    </xf>
    <xf numFmtId="166" fontId="22" fillId="0" borderId="1" xfId="0" applyNumberFormat="1" applyFont="1" applyBorder="1" applyAlignment="1">
      <alignment horizontal="right"/>
    </xf>
    <xf numFmtId="0" fontId="23" fillId="0" borderId="0" xfId="0" applyFont="1" applyFill="1"/>
    <xf numFmtId="2" fontId="18" fillId="0" borderId="1" xfId="0" applyNumberFormat="1" applyFont="1" applyFill="1" applyBorder="1" applyAlignment="1">
      <alignment horizontal="right"/>
    </xf>
    <xf numFmtId="0" fontId="25" fillId="0" borderId="0" xfId="0" applyFont="1" applyFill="1"/>
    <xf numFmtId="168" fontId="18" fillId="0" borderId="1" xfId="0" quotePrefix="1" applyNumberFormat="1" applyFont="1" applyBorder="1" applyAlignment="1">
      <alignment horizontal="right" vertical="top"/>
    </xf>
    <xf numFmtId="168" fontId="21" fillId="0" borderId="1" xfId="0" applyNumberFormat="1" applyFont="1" applyBorder="1" applyAlignment="1">
      <alignment horizontal="center" vertical="top"/>
    </xf>
    <xf numFmtId="168" fontId="26" fillId="0" borderId="1" xfId="0" applyNumberFormat="1" applyFont="1" applyBorder="1" applyAlignment="1">
      <alignment horizontal="right" vertical="top"/>
    </xf>
    <xf numFmtId="167" fontId="26" fillId="0" borderId="1" xfId="0" applyNumberFormat="1" applyFont="1" applyBorder="1" applyAlignment="1">
      <alignment horizontal="right" vertical="top"/>
    </xf>
    <xf numFmtId="0" fontId="26" fillId="0" borderId="1" xfId="0" applyFont="1" applyBorder="1" applyAlignment="1">
      <alignment horizontal="justify" vertical="top" wrapText="1"/>
    </xf>
    <xf numFmtId="0" fontId="26" fillId="0" borderId="1" xfId="0" applyFont="1" applyBorder="1" applyAlignment="1">
      <alignment horizontal="center"/>
    </xf>
    <xf numFmtId="2" fontId="26" fillId="0" borderId="1" xfId="0" applyNumberFormat="1" applyFont="1" applyBorder="1" applyAlignment="1">
      <alignment horizontal="right"/>
    </xf>
    <xf numFmtId="166" fontId="26" fillId="0" borderId="1" xfId="0" applyNumberFormat="1" applyFont="1" applyBorder="1" applyAlignment="1">
      <alignment horizontal="right"/>
    </xf>
    <xf numFmtId="9" fontId="26" fillId="0" borderId="1" xfId="0" applyNumberFormat="1" applyFont="1" applyBorder="1" applyAlignment="1">
      <alignment horizontal="center"/>
    </xf>
    <xf numFmtId="9" fontId="26" fillId="0" borderId="1" xfId="1" applyFont="1" applyFill="1" applyBorder="1" applyAlignment="1" applyProtection="1">
      <alignment horizontal="right"/>
    </xf>
    <xf numFmtId="0" fontId="26" fillId="0" borderId="1" xfId="0" applyFont="1" applyBorder="1"/>
    <xf numFmtId="2" fontId="16" fillId="0" borderId="1" xfId="0" applyNumberFormat="1" applyFont="1" applyBorder="1" applyAlignment="1">
      <alignment horizontal="left"/>
    </xf>
    <xf numFmtId="166" fontId="16" fillId="0" borderId="1" xfId="0" applyNumberFormat="1" applyFont="1" applyBorder="1" applyAlignment="1">
      <alignment horizontal="right"/>
    </xf>
    <xf numFmtId="0" fontId="27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165" fontId="18" fillId="0" borderId="1" xfId="2" applyNumberFormat="1" applyFont="1" applyFill="1" applyBorder="1" applyAlignment="1" applyProtection="1"/>
    <xf numFmtId="164" fontId="28" fillId="0" borderId="1" xfId="2" applyFont="1" applyFill="1" applyBorder="1" applyAlignment="1">
      <alignment horizontal="right"/>
    </xf>
    <xf numFmtId="0" fontId="18" fillId="0" borderId="1" xfId="0" applyFont="1" applyFill="1" applyBorder="1"/>
    <xf numFmtId="0" fontId="18" fillId="2" borderId="1" xfId="0" applyFont="1" applyFill="1" applyBorder="1" applyProtection="1">
      <protection locked="0"/>
    </xf>
    <xf numFmtId="0" fontId="21" fillId="0" borderId="1" xfId="0" applyFont="1" applyBorder="1"/>
    <xf numFmtId="164" fontId="29" fillId="0" borderId="1" xfId="2" applyFont="1" applyFill="1" applyBorder="1" applyAlignment="1">
      <alignment horizontal="right"/>
    </xf>
    <xf numFmtId="0" fontId="21" fillId="0" borderId="1" xfId="0" applyFont="1" applyFill="1" applyBorder="1"/>
    <xf numFmtId="0" fontId="26" fillId="0" borderId="2" xfId="0" applyFont="1" applyBorder="1" applyAlignment="1">
      <alignment vertical="top" wrapText="1"/>
    </xf>
    <xf numFmtId="167" fontId="26" fillId="0" borderId="2" xfId="0" applyNumberFormat="1" applyFont="1" applyBorder="1" applyAlignment="1">
      <alignment vertical="top"/>
    </xf>
    <xf numFmtId="167" fontId="26" fillId="0" borderId="3" xfId="0" applyNumberFormat="1" applyFont="1" applyBorder="1" applyAlignment="1">
      <alignment vertical="top"/>
    </xf>
    <xf numFmtId="0" fontId="26" fillId="0" borderId="0" xfId="0" quotePrefix="1" applyFont="1" applyBorder="1" applyAlignment="1">
      <alignment vertical="top" wrapText="1"/>
    </xf>
    <xf numFmtId="166" fontId="19" fillId="3" borderId="3" xfId="0" applyNumberFormat="1" applyFont="1" applyFill="1" applyBorder="1" applyAlignment="1" applyProtection="1">
      <alignment horizontal="right"/>
      <protection locked="0"/>
    </xf>
    <xf numFmtId="166" fontId="19" fillId="0" borderId="3" xfId="0" applyNumberFormat="1" applyFont="1" applyBorder="1" applyAlignment="1">
      <alignment horizontal="right"/>
    </xf>
    <xf numFmtId="166" fontId="19" fillId="0" borderId="2" xfId="0" applyNumberFormat="1" applyFont="1" applyBorder="1" applyAlignment="1">
      <alignment horizontal="right"/>
    </xf>
    <xf numFmtId="2" fontId="26" fillId="0" borderId="2" xfId="0" applyNumberFormat="1" applyFont="1" applyBorder="1" applyAlignment="1"/>
    <xf numFmtId="2" fontId="26" fillId="0" borderId="3" xfId="0" applyNumberFormat="1" applyFont="1" applyBorder="1" applyAlignment="1"/>
    <xf numFmtId="0" fontId="26" fillId="0" borderId="2" xfId="0" applyFont="1" applyBorder="1" applyAlignment="1"/>
    <xf numFmtId="0" fontId="26" fillId="0" borderId="3" xfId="0" applyFont="1" applyBorder="1" applyAlignment="1"/>
    <xf numFmtId="0" fontId="18" fillId="0" borderId="1" xfId="0" applyFont="1" applyBorder="1" applyAlignment="1">
      <alignment vertical="top"/>
    </xf>
    <xf numFmtId="165" fontId="18" fillId="0" borderId="1" xfId="2" applyNumberFormat="1" applyFont="1" applyFill="1" applyBorder="1" applyAlignment="1" applyProtection="1">
      <alignment vertical="top"/>
    </xf>
    <xf numFmtId="170" fontId="30" fillId="3" borderId="2" xfId="0" applyNumberFormat="1" applyFont="1" applyFill="1" applyBorder="1" applyAlignment="1" applyProtection="1">
      <alignment horizontal="right"/>
      <protection locked="0"/>
    </xf>
    <xf numFmtId="168" fontId="26" fillId="0" borderId="2" xfId="0" applyNumberFormat="1" applyFont="1" applyBorder="1" applyAlignment="1">
      <alignment horizontal="right" vertical="top"/>
    </xf>
    <xf numFmtId="0" fontId="31" fillId="0" borderId="1" xfId="0" applyFont="1" applyFill="1" applyBorder="1"/>
    <xf numFmtId="164" fontId="32" fillId="0" borderId="1" xfId="2" applyFont="1" applyFill="1" applyBorder="1" applyAlignment="1">
      <alignment horizontal="right"/>
    </xf>
    <xf numFmtId="166" fontId="19" fillId="3" borderId="2" xfId="0" applyNumberFormat="1" applyFont="1" applyFill="1" applyBorder="1" applyAlignment="1" applyProtection="1">
      <alignment horizontal="right"/>
      <protection locked="0"/>
    </xf>
    <xf numFmtId="168" fontId="26" fillId="0" borderId="3" xfId="0" applyNumberFormat="1" applyFont="1" applyBorder="1" applyAlignment="1">
      <alignment horizontal="right" vertical="top"/>
    </xf>
    <xf numFmtId="0" fontId="23" fillId="0" borderId="1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  <xf numFmtId="0" fontId="9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3" fillId="0" borderId="0" xfId="0" applyFont="1" applyFill="1" applyAlignment="1" applyProtection="1">
      <alignment horizontal="left" wrapText="1"/>
    </xf>
    <xf numFmtId="0" fontId="8" fillId="0" borderId="0" xfId="0" applyFont="1" applyFill="1" applyAlignment="1" applyProtection="1">
      <alignment horizontal="left"/>
    </xf>
    <xf numFmtId="0" fontId="16" fillId="0" borderId="0" xfId="0" applyFont="1" applyFill="1" applyAlignment="1" applyProtection="1">
      <alignment horizontal="left" vertical="center" wrapText="1"/>
    </xf>
    <xf numFmtId="0" fontId="8" fillId="0" borderId="0" xfId="0" applyFont="1" applyFill="1" applyAlignment="1" applyProtection="1">
      <alignment horizontal="left" vertical="center" wrapText="1"/>
    </xf>
    <xf numFmtId="0" fontId="6" fillId="0" borderId="0" xfId="0" applyFont="1" applyBorder="1" applyAlignment="1">
      <alignment horizontal="left"/>
    </xf>
  </cellXfs>
  <cellStyles count="3">
    <cellStyle name="Navadno" xfId="0" builtinId="0"/>
    <cellStyle name="Odstotek" xfId="1" builtinId="5"/>
    <cellStyle name="Valuta" xfId="2" builtinId="4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1"/>
  <sheetViews>
    <sheetView showGridLines="0" tabSelected="1" view="pageBreakPreview" zoomScale="120" zoomScaleSheetLayoutView="120" workbookViewId="0">
      <selection activeCell="F10" sqref="F10"/>
    </sheetView>
  </sheetViews>
  <sheetFormatPr defaultColWidth="0" defaultRowHeight="0" customHeight="1" zeroHeight="1"/>
  <cols>
    <col min="1" max="1" width="4.85546875" style="2" customWidth="1"/>
    <col min="2" max="2" width="6.85546875" style="2" customWidth="1"/>
    <col min="3" max="3" width="38" style="2" customWidth="1"/>
    <col min="4" max="4" width="5" style="2" customWidth="1"/>
    <col min="5" max="5" width="8" style="2" customWidth="1"/>
    <col min="6" max="6" width="11" style="2" customWidth="1"/>
    <col min="7" max="7" width="12.5703125" style="2" customWidth="1"/>
    <col min="8" max="16384" width="0" style="1" hidden="1"/>
  </cols>
  <sheetData>
    <row r="1" spans="1:7" ht="31.5" customHeight="1">
      <c r="A1" s="83" t="s">
        <v>202</v>
      </c>
      <c r="B1" s="83"/>
      <c r="C1" s="83"/>
      <c r="D1" s="83"/>
      <c r="E1" s="83"/>
      <c r="F1" s="83"/>
      <c r="G1" s="17" t="s">
        <v>252</v>
      </c>
    </row>
    <row r="2" spans="1:7" ht="18">
      <c r="A2" s="16"/>
      <c r="B2" s="14"/>
      <c r="C2" s="14"/>
      <c r="D2" s="14"/>
      <c r="E2" s="14"/>
      <c r="F2" s="14"/>
      <c r="G2" s="16"/>
    </row>
    <row r="3" spans="1:7" ht="12.75" customHeight="1">
      <c r="A3" s="19" t="s">
        <v>186</v>
      </c>
      <c r="B3" s="15"/>
      <c r="C3" s="87" t="s">
        <v>199</v>
      </c>
      <c r="D3" s="88"/>
      <c r="E3" s="88"/>
      <c r="F3" s="88"/>
      <c r="G3" s="88"/>
    </row>
    <row r="4" spans="1:7" ht="12.75" customHeight="1">
      <c r="A4" s="20" t="s">
        <v>185</v>
      </c>
      <c r="B4" s="15"/>
      <c r="C4" s="89" t="s">
        <v>223</v>
      </c>
      <c r="D4" s="90"/>
      <c r="E4" s="90"/>
      <c r="F4" s="90"/>
      <c r="G4" s="90"/>
    </row>
    <row r="5" spans="1:7" ht="12.75">
      <c r="A5" s="15" t="s">
        <v>184</v>
      </c>
      <c r="B5" s="14"/>
      <c r="C5" s="15" t="s">
        <v>183</v>
      </c>
      <c r="D5" s="14"/>
      <c r="E5" s="14"/>
      <c r="F5" s="14"/>
      <c r="G5" s="13">
        <v>41760</v>
      </c>
    </row>
    <row r="6" spans="1:7" ht="12.75"/>
    <row r="7" spans="1:7" ht="15.75">
      <c r="A7" s="10" t="s">
        <v>16</v>
      </c>
      <c r="B7" s="84" t="s">
        <v>15</v>
      </c>
      <c r="C7" s="84"/>
      <c r="D7" s="84"/>
      <c r="E7" s="84"/>
      <c r="F7" s="84"/>
      <c r="G7" s="84"/>
    </row>
    <row r="8" spans="1:7" ht="12.75">
      <c r="A8" s="8"/>
      <c r="B8" s="8"/>
      <c r="C8" s="8"/>
      <c r="D8" s="8"/>
      <c r="E8" s="8"/>
      <c r="F8" s="8"/>
      <c r="G8" s="8"/>
    </row>
    <row r="9" spans="1:7" ht="22.5">
      <c r="A9" s="7" t="s">
        <v>19</v>
      </c>
      <c r="B9" s="7" t="s">
        <v>33</v>
      </c>
      <c r="C9" s="7" t="s">
        <v>32</v>
      </c>
      <c r="D9" s="7" t="s">
        <v>31</v>
      </c>
      <c r="E9" s="7" t="s">
        <v>30</v>
      </c>
      <c r="F9" s="7" t="s">
        <v>29</v>
      </c>
      <c r="G9" s="7" t="s">
        <v>17</v>
      </c>
    </row>
    <row r="10" spans="1:7" s="30" customFormat="1" ht="24">
      <c r="A10" s="23" t="s">
        <v>182</v>
      </c>
      <c r="B10" s="24">
        <v>11131</v>
      </c>
      <c r="C10" s="25" t="s">
        <v>181</v>
      </c>
      <c r="D10" s="26" t="s">
        <v>53</v>
      </c>
      <c r="E10" s="27">
        <f>6200</f>
        <v>6200</v>
      </c>
      <c r="F10" s="28"/>
      <c r="G10" s="29" t="str">
        <f t="shared" ref="G10:G18" si="0">IF(F10="","",ROUND(E10*F10,2))</f>
        <v/>
      </c>
    </row>
    <row r="11" spans="1:7" s="30" customFormat="1" ht="24">
      <c r="A11" s="23" t="s">
        <v>180</v>
      </c>
      <c r="B11" s="24"/>
      <c r="C11" s="25" t="s">
        <v>200</v>
      </c>
      <c r="D11" s="26" t="s">
        <v>25</v>
      </c>
      <c r="E11" s="27">
        <v>55</v>
      </c>
      <c r="F11" s="28"/>
      <c r="G11" s="29" t="str">
        <f t="shared" ref="G11:G17" si="1">IF(F11="","",ROUND(E11*F11,2))</f>
        <v/>
      </c>
    </row>
    <row r="12" spans="1:7" s="30" customFormat="1" ht="24">
      <c r="A12" s="23" t="s">
        <v>179</v>
      </c>
      <c r="B12" s="24">
        <v>12222</v>
      </c>
      <c r="C12" s="25" t="s">
        <v>178</v>
      </c>
      <c r="D12" s="26" t="s">
        <v>42</v>
      </c>
      <c r="E12" s="27">
        <v>36</v>
      </c>
      <c r="F12" s="28"/>
      <c r="G12" s="29" t="str">
        <f t="shared" si="1"/>
        <v/>
      </c>
    </row>
    <row r="13" spans="1:7" s="30" customFormat="1" ht="36">
      <c r="A13" s="23" t="s">
        <v>177</v>
      </c>
      <c r="B13" s="24"/>
      <c r="C13" s="25" t="s">
        <v>176</v>
      </c>
      <c r="D13" s="26" t="s">
        <v>53</v>
      </c>
      <c r="E13" s="27">
        <v>6</v>
      </c>
      <c r="F13" s="28"/>
      <c r="G13" s="29" t="str">
        <f t="shared" si="1"/>
        <v/>
      </c>
    </row>
    <row r="14" spans="1:7" s="30" customFormat="1" ht="24">
      <c r="A14" s="23" t="s">
        <v>175</v>
      </c>
      <c r="B14" s="24">
        <v>12225</v>
      </c>
      <c r="C14" s="25" t="s">
        <v>174</v>
      </c>
      <c r="D14" s="26" t="s">
        <v>23</v>
      </c>
      <c r="E14" s="27">
        <v>1</v>
      </c>
      <c r="F14" s="28"/>
      <c r="G14" s="29" t="str">
        <f t="shared" si="1"/>
        <v/>
      </c>
    </row>
    <row r="15" spans="1:7" s="30" customFormat="1" ht="24">
      <c r="A15" s="23" t="s">
        <v>173</v>
      </c>
      <c r="B15" s="24"/>
      <c r="C15" s="25" t="s">
        <v>172</v>
      </c>
      <c r="D15" s="26" t="s">
        <v>56</v>
      </c>
      <c r="E15" s="27">
        <v>27.2</v>
      </c>
      <c r="F15" s="28"/>
      <c r="G15" s="29" t="str">
        <f t="shared" si="1"/>
        <v/>
      </c>
    </row>
    <row r="16" spans="1:7" s="30" customFormat="1" ht="12">
      <c r="A16" s="23" t="s">
        <v>171</v>
      </c>
      <c r="B16" s="24"/>
      <c r="C16" s="25" t="s">
        <v>170</v>
      </c>
      <c r="D16" s="26" t="s">
        <v>42</v>
      </c>
      <c r="E16" s="27">
        <v>2.5</v>
      </c>
      <c r="F16" s="28"/>
      <c r="G16" s="29" t="str">
        <f t="shared" si="1"/>
        <v/>
      </c>
    </row>
    <row r="17" spans="1:7" s="30" customFormat="1" ht="24">
      <c r="A17" s="23" t="s">
        <v>169</v>
      </c>
      <c r="B17" s="24">
        <v>12211</v>
      </c>
      <c r="C17" s="25" t="s">
        <v>187</v>
      </c>
      <c r="D17" s="26" t="s">
        <v>25</v>
      </c>
      <c r="E17" s="27">
        <v>2</v>
      </c>
      <c r="F17" s="28"/>
      <c r="G17" s="29" t="str">
        <f t="shared" si="1"/>
        <v/>
      </c>
    </row>
    <row r="18" spans="1:7" s="30" customFormat="1" ht="12">
      <c r="A18" s="23" t="s">
        <v>168</v>
      </c>
      <c r="B18" s="24"/>
      <c r="C18" s="25" t="s">
        <v>24</v>
      </c>
      <c r="D18" s="31" t="s">
        <v>23</v>
      </c>
      <c r="E18" s="32">
        <v>0.05</v>
      </c>
      <c r="F18" s="29" t="str">
        <f>IF(SUM(G10:G17)=0,"",SUM(G10:G17))</f>
        <v/>
      </c>
      <c r="G18" s="29" t="str">
        <f t="shared" si="0"/>
        <v/>
      </c>
    </row>
    <row r="19" spans="1:7" s="30" customFormat="1" ht="12">
      <c r="A19" s="33"/>
      <c r="B19" s="33"/>
      <c r="C19" s="33"/>
      <c r="D19" s="33"/>
      <c r="E19" s="34" t="s">
        <v>167</v>
      </c>
      <c r="F19" s="35" t="s">
        <v>35</v>
      </c>
      <c r="G19" s="35" t="str">
        <f>IF(F18="","",SUM(G10:G18))</f>
        <v/>
      </c>
    </row>
    <row r="20" spans="1:7" s="30" customFormat="1" ht="12">
      <c r="A20" s="36"/>
      <c r="B20" s="36"/>
      <c r="C20" s="36"/>
      <c r="D20" s="36"/>
      <c r="E20" s="36"/>
      <c r="F20" s="36"/>
      <c r="G20" s="36"/>
    </row>
    <row r="21" spans="1:7" ht="15.75">
      <c r="A21" s="10" t="s">
        <v>14</v>
      </c>
      <c r="B21" s="84" t="s">
        <v>13</v>
      </c>
      <c r="C21" s="84"/>
      <c r="D21" s="84"/>
      <c r="E21" s="84"/>
      <c r="F21" s="84"/>
      <c r="G21" s="84"/>
    </row>
    <row r="22" spans="1:7" ht="15.75">
      <c r="A22" s="10"/>
      <c r="B22" s="9"/>
      <c r="C22" s="12"/>
      <c r="D22" s="12"/>
      <c r="E22" s="12"/>
      <c r="F22" s="12"/>
      <c r="G22" s="12"/>
    </row>
    <row r="23" spans="1:7" ht="22.5">
      <c r="A23" s="7" t="s">
        <v>19</v>
      </c>
      <c r="B23" s="7" t="s">
        <v>33</v>
      </c>
      <c r="C23" s="7" t="s">
        <v>32</v>
      </c>
      <c r="D23" s="7" t="s">
        <v>31</v>
      </c>
      <c r="E23" s="7" t="s">
        <v>30</v>
      </c>
      <c r="F23" s="7" t="s">
        <v>29</v>
      </c>
      <c r="G23" s="7" t="s">
        <v>17</v>
      </c>
    </row>
    <row r="24" spans="1:7" s="30" customFormat="1" ht="50.25" customHeight="1">
      <c r="A24" s="23" t="s">
        <v>166</v>
      </c>
      <c r="B24" s="24">
        <v>21111</v>
      </c>
      <c r="C24" s="25" t="s">
        <v>165</v>
      </c>
      <c r="D24" s="26" t="s">
        <v>56</v>
      </c>
      <c r="E24" s="27">
        <f>151.8</f>
        <v>151.80000000000001</v>
      </c>
      <c r="F24" s="28"/>
      <c r="G24" s="29" t="str">
        <f t="shared" ref="G24:G29" si="2">IF(F24="","",ROUND(E24*F24,2))</f>
        <v/>
      </c>
    </row>
    <row r="25" spans="1:7" s="30" customFormat="1" ht="36">
      <c r="A25" s="23" t="s">
        <v>164</v>
      </c>
      <c r="B25" s="24">
        <v>21211</v>
      </c>
      <c r="C25" s="25" t="s">
        <v>163</v>
      </c>
      <c r="D25" s="26" t="s">
        <v>56</v>
      </c>
      <c r="E25" s="27">
        <v>18</v>
      </c>
      <c r="F25" s="28"/>
      <c r="G25" s="29" t="str">
        <f t="shared" si="2"/>
        <v/>
      </c>
    </row>
    <row r="26" spans="1:7" s="30" customFormat="1" ht="36">
      <c r="A26" s="23" t="s">
        <v>162</v>
      </c>
      <c r="B26" s="24">
        <v>21212</v>
      </c>
      <c r="C26" s="25" t="s">
        <v>161</v>
      </c>
      <c r="D26" s="26" t="s">
        <v>56</v>
      </c>
      <c r="E26" s="27">
        <f>165</f>
        <v>165</v>
      </c>
      <c r="F26" s="28"/>
      <c r="G26" s="29" t="str">
        <f t="shared" si="2"/>
        <v/>
      </c>
    </row>
    <row r="27" spans="1:7" s="30" customFormat="1" ht="24">
      <c r="A27" s="23" t="s">
        <v>160</v>
      </c>
      <c r="B27" s="24"/>
      <c r="C27" s="25" t="s">
        <v>159</v>
      </c>
      <c r="D27" s="26" t="s">
        <v>56</v>
      </c>
      <c r="E27" s="27">
        <f>165</f>
        <v>165</v>
      </c>
      <c r="F27" s="28"/>
      <c r="G27" s="29" t="str">
        <f t="shared" si="2"/>
        <v/>
      </c>
    </row>
    <row r="28" spans="1:7" s="30" customFormat="1" ht="36">
      <c r="A28" s="23" t="s">
        <v>158</v>
      </c>
      <c r="B28" s="24"/>
      <c r="C28" s="25" t="s">
        <v>157</v>
      </c>
      <c r="D28" s="26" t="s">
        <v>56</v>
      </c>
      <c r="E28" s="37">
        <f>140+80</f>
        <v>220</v>
      </c>
      <c r="F28" s="28"/>
      <c r="G28" s="29" t="str">
        <f t="shared" si="2"/>
        <v/>
      </c>
    </row>
    <row r="29" spans="1:7" s="30" customFormat="1" ht="24">
      <c r="A29" s="23" t="s">
        <v>156</v>
      </c>
      <c r="B29" s="24">
        <v>25112</v>
      </c>
      <c r="C29" s="25" t="s">
        <v>155</v>
      </c>
      <c r="D29" s="26" t="s">
        <v>53</v>
      </c>
      <c r="E29" s="27">
        <f>151</f>
        <v>151</v>
      </c>
      <c r="F29" s="28"/>
      <c r="G29" s="29" t="str">
        <f t="shared" si="2"/>
        <v/>
      </c>
    </row>
    <row r="30" spans="1:7" s="30" customFormat="1" ht="12">
      <c r="A30" s="23" t="s">
        <v>154</v>
      </c>
      <c r="B30" s="24"/>
      <c r="C30" s="25" t="s">
        <v>24</v>
      </c>
      <c r="D30" s="31" t="s">
        <v>23</v>
      </c>
      <c r="E30" s="32">
        <v>0.05</v>
      </c>
      <c r="F30" s="29" t="str">
        <f>IF(SUM(G24:G29)=0,"",SUM(G24:G29))</f>
        <v/>
      </c>
      <c r="G30" s="29" t="str">
        <f t="shared" ref="G30" si="3">IF(F30="","",ROUND(E30*F30,2))</f>
        <v/>
      </c>
    </row>
    <row r="31" spans="1:7" s="30" customFormat="1" ht="12">
      <c r="A31" s="33"/>
      <c r="B31" s="33"/>
      <c r="C31" s="33"/>
      <c r="D31" s="33"/>
      <c r="E31" s="34" t="s">
        <v>153</v>
      </c>
      <c r="F31" s="35" t="s">
        <v>35</v>
      </c>
      <c r="G31" s="35" t="str">
        <f>IF(F30="","",SUM(G24:G30))</f>
        <v/>
      </c>
    </row>
    <row r="32" spans="1:7" s="30" customFormat="1" ht="12">
      <c r="A32" s="36"/>
      <c r="B32" s="36"/>
      <c r="C32" s="36"/>
      <c r="D32" s="36"/>
      <c r="E32" s="36"/>
      <c r="F32" s="36"/>
      <c r="G32" s="36"/>
    </row>
    <row r="33" spans="1:7" ht="15.75">
      <c r="A33" s="10" t="s">
        <v>12</v>
      </c>
      <c r="B33" s="84" t="s">
        <v>11</v>
      </c>
      <c r="C33" s="84"/>
      <c r="D33" s="84"/>
      <c r="E33" s="84"/>
      <c r="F33" s="84"/>
      <c r="G33" s="84"/>
    </row>
    <row r="34" spans="1:7" ht="12.75">
      <c r="A34" s="8"/>
      <c r="B34" s="8"/>
      <c r="C34" s="8"/>
      <c r="D34" s="8"/>
      <c r="E34" s="8"/>
      <c r="F34" s="8"/>
      <c r="G34" s="8"/>
    </row>
    <row r="35" spans="1:7" ht="22.5">
      <c r="A35" s="7" t="s">
        <v>19</v>
      </c>
      <c r="B35" s="7" t="s">
        <v>33</v>
      </c>
      <c r="C35" s="7" t="s">
        <v>32</v>
      </c>
      <c r="D35" s="7" t="s">
        <v>31</v>
      </c>
      <c r="E35" s="7" t="s">
        <v>30</v>
      </c>
      <c r="F35" s="7" t="s">
        <v>29</v>
      </c>
      <c r="G35" s="7" t="s">
        <v>17</v>
      </c>
    </row>
    <row r="36" spans="1:7" s="30" customFormat="1" ht="24">
      <c r="A36" s="23" t="s">
        <v>152</v>
      </c>
      <c r="B36" s="24">
        <v>31113</v>
      </c>
      <c r="C36" s="25" t="s">
        <v>151</v>
      </c>
      <c r="D36" s="26" t="s">
        <v>56</v>
      </c>
      <c r="E36" s="37">
        <f>227.7+108</f>
        <v>335.7</v>
      </c>
      <c r="F36" s="28"/>
      <c r="G36" s="29" t="str">
        <f t="shared" ref="G36:G54" si="4">IF(F36="","",ROUND(E36*F36,2))</f>
        <v/>
      </c>
    </row>
    <row r="37" spans="1:7" s="30" customFormat="1" ht="61.5" customHeight="1">
      <c r="A37" s="23" t="s">
        <v>150</v>
      </c>
      <c r="B37" s="24"/>
      <c r="C37" s="25" t="s">
        <v>149</v>
      </c>
      <c r="D37" s="26" t="s">
        <v>53</v>
      </c>
      <c r="E37" s="27">
        <v>1540</v>
      </c>
      <c r="F37" s="28"/>
      <c r="G37" s="29" t="str">
        <f t="shared" si="4"/>
        <v/>
      </c>
    </row>
    <row r="38" spans="1:7" s="30" customFormat="1" ht="24">
      <c r="A38" s="23" t="s">
        <v>148</v>
      </c>
      <c r="B38" s="24"/>
      <c r="C38" s="25" t="s">
        <v>147</v>
      </c>
      <c r="D38" s="26" t="s">
        <v>53</v>
      </c>
      <c r="E38" s="37">
        <f>432.7+47</f>
        <v>479.7</v>
      </c>
      <c r="F38" s="28"/>
      <c r="G38" s="29" t="str">
        <f t="shared" si="4"/>
        <v/>
      </c>
    </row>
    <row r="39" spans="1:7" s="30" customFormat="1" ht="36">
      <c r="A39" s="23" t="s">
        <v>146</v>
      </c>
      <c r="B39" s="24"/>
      <c r="C39" s="25" t="s">
        <v>145</v>
      </c>
      <c r="D39" s="26" t="s">
        <v>53</v>
      </c>
      <c r="E39" s="27">
        <v>4327</v>
      </c>
      <c r="F39" s="28"/>
      <c r="G39" s="29" t="str">
        <f t="shared" si="4"/>
        <v/>
      </c>
    </row>
    <row r="40" spans="1:7" s="30" customFormat="1" ht="12">
      <c r="A40" s="23" t="s">
        <v>144</v>
      </c>
      <c r="B40" s="24">
        <v>31124</v>
      </c>
      <c r="C40" s="25" t="s">
        <v>143</v>
      </c>
      <c r="D40" s="26" t="s">
        <v>53</v>
      </c>
      <c r="E40" s="27">
        <v>209</v>
      </c>
      <c r="F40" s="28"/>
      <c r="G40" s="29" t="str">
        <f t="shared" si="4"/>
        <v/>
      </c>
    </row>
    <row r="41" spans="1:7" s="30" customFormat="1" ht="12">
      <c r="A41" s="23" t="s">
        <v>142</v>
      </c>
      <c r="B41" s="24">
        <v>31124</v>
      </c>
      <c r="C41" s="25" t="s">
        <v>141</v>
      </c>
      <c r="D41" s="26" t="s">
        <v>53</v>
      </c>
      <c r="E41" s="27">
        <v>6020</v>
      </c>
      <c r="F41" s="28"/>
      <c r="G41" s="29" t="str">
        <f t="shared" si="4"/>
        <v/>
      </c>
    </row>
    <row r="42" spans="1:7" s="30" customFormat="1" ht="24">
      <c r="A42" s="23" t="s">
        <v>140</v>
      </c>
      <c r="B42" s="24"/>
      <c r="C42" s="25" t="s">
        <v>139</v>
      </c>
      <c r="D42" s="26" t="s">
        <v>42</v>
      </c>
      <c r="E42" s="27">
        <f>11</f>
        <v>11</v>
      </c>
      <c r="F42" s="28"/>
      <c r="G42" s="29" t="str">
        <f t="shared" si="4"/>
        <v/>
      </c>
    </row>
    <row r="43" spans="1:7" s="30" customFormat="1" ht="24">
      <c r="A43" s="23" t="s">
        <v>138</v>
      </c>
      <c r="B43" s="24">
        <v>31452</v>
      </c>
      <c r="C43" s="25" t="s">
        <v>188</v>
      </c>
      <c r="D43" s="26" t="s">
        <v>53</v>
      </c>
      <c r="E43" s="37">
        <f>5709.1-63.5</f>
        <v>5645.6</v>
      </c>
      <c r="F43" s="28"/>
      <c r="G43" s="29" t="str">
        <f t="shared" si="4"/>
        <v/>
      </c>
    </row>
    <row r="44" spans="1:7" s="30" customFormat="1" ht="25.5" customHeight="1">
      <c r="A44" s="23" t="s">
        <v>137</v>
      </c>
      <c r="B44" s="24">
        <v>32237</v>
      </c>
      <c r="C44" s="25" t="s">
        <v>136</v>
      </c>
      <c r="D44" s="26" t="s">
        <v>53</v>
      </c>
      <c r="E44" s="27">
        <f>5709.1-63.5</f>
        <v>5645.6</v>
      </c>
      <c r="F44" s="28"/>
      <c r="G44" s="29" t="str">
        <f t="shared" si="4"/>
        <v/>
      </c>
    </row>
    <row r="45" spans="1:7" s="30" customFormat="1" ht="36">
      <c r="A45" s="23" t="s">
        <v>135</v>
      </c>
      <c r="B45" s="24">
        <v>32249</v>
      </c>
      <c r="C45" s="25" t="s">
        <v>189</v>
      </c>
      <c r="D45" s="26" t="s">
        <v>53</v>
      </c>
      <c r="E45" s="27">
        <v>178.5</v>
      </c>
      <c r="F45" s="28"/>
      <c r="G45" s="29" t="str">
        <f t="shared" si="4"/>
        <v/>
      </c>
    </row>
    <row r="46" spans="1:7" s="30" customFormat="1" ht="36">
      <c r="A46" s="23" t="s">
        <v>134</v>
      </c>
      <c r="B46" s="24">
        <v>32250</v>
      </c>
      <c r="C46" s="25" t="s">
        <v>190</v>
      </c>
      <c r="D46" s="26" t="s">
        <v>53</v>
      </c>
      <c r="E46" s="27">
        <v>90</v>
      </c>
      <c r="F46" s="28"/>
      <c r="G46" s="29" t="str">
        <f t="shared" si="4"/>
        <v/>
      </c>
    </row>
    <row r="47" spans="1:7" s="30" customFormat="1" ht="36">
      <c r="A47" s="23" t="s">
        <v>133</v>
      </c>
      <c r="B47" s="24"/>
      <c r="C47" s="25" t="s">
        <v>244</v>
      </c>
      <c r="D47" s="26" t="s">
        <v>53</v>
      </c>
      <c r="E47" s="27">
        <f>(50+45+18+14)*0.5</f>
        <v>63.5</v>
      </c>
      <c r="F47" s="28"/>
      <c r="G47" s="29"/>
    </row>
    <row r="48" spans="1:7" s="30" customFormat="1" ht="24">
      <c r="A48" s="23" t="s">
        <v>130</v>
      </c>
      <c r="B48" s="24"/>
      <c r="C48" s="25" t="s">
        <v>243</v>
      </c>
      <c r="D48" s="26" t="s">
        <v>53</v>
      </c>
      <c r="E48" s="27">
        <v>5709.1</v>
      </c>
      <c r="F48" s="28"/>
      <c r="G48" s="29"/>
    </row>
    <row r="49" spans="1:7" s="30" customFormat="1" ht="60">
      <c r="A49" s="23" t="s">
        <v>128</v>
      </c>
      <c r="B49" s="24">
        <v>34121</v>
      </c>
      <c r="C49" s="25" t="s">
        <v>132</v>
      </c>
      <c r="D49" s="26" t="s">
        <v>53</v>
      </c>
      <c r="E49" s="27">
        <v>90</v>
      </c>
      <c r="F49" s="28"/>
      <c r="G49" s="29" t="str">
        <f t="shared" si="4"/>
        <v/>
      </c>
    </row>
    <row r="50" spans="1:7" s="30" customFormat="1" ht="36">
      <c r="A50" s="23" t="s">
        <v>126</v>
      </c>
      <c r="B50" s="24"/>
      <c r="C50" s="25" t="s">
        <v>131</v>
      </c>
      <c r="D50" s="26" t="s">
        <v>53</v>
      </c>
      <c r="E50" s="27">
        <v>4</v>
      </c>
      <c r="F50" s="28"/>
      <c r="G50" s="29" t="str">
        <f t="shared" si="4"/>
        <v/>
      </c>
    </row>
    <row r="51" spans="1:7" s="30" customFormat="1" ht="49.5" customHeight="1">
      <c r="A51" s="23" t="s">
        <v>124</v>
      </c>
      <c r="B51" s="24">
        <v>35211</v>
      </c>
      <c r="C51" s="25" t="s">
        <v>129</v>
      </c>
      <c r="D51" s="26" t="s">
        <v>42</v>
      </c>
      <c r="E51" s="27">
        <v>423</v>
      </c>
      <c r="F51" s="28"/>
      <c r="G51" s="29" t="str">
        <f t="shared" si="4"/>
        <v/>
      </c>
    </row>
    <row r="52" spans="1:7" s="30" customFormat="1" ht="24">
      <c r="A52" s="23" t="s">
        <v>122</v>
      </c>
      <c r="B52" s="24">
        <v>35214</v>
      </c>
      <c r="C52" s="25" t="s">
        <v>127</v>
      </c>
      <c r="D52" s="26" t="s">
        <v>42</v>
      </c>
      <c r="E52" s="27">
        <v>25.8</v>
      </c>
      <c r="F52" s="28"/>
      <c r="G52" s="29" t="str">
        <f t="shared" si="4"/>
        <v/>
      </c>
    </row>
    <row r="53" spans="1:7" s="30" customFormat="1" ht="48">
      <c r="A53" s="39" t="s">
        <v>240</v>
      </c>
      <c r="B53" s="24"/>
      <c r="C53" s="25" t="s">
        <v>125</v>
      </c>
      <c r="D53" s="26" t="s">
        <v>42</v>
      </c>
      <c r="E53" s="27">
        <v>83</v>
      </c>
      <c r="F53" s="28"/>
      <c r="G53" s="29" t="str">
        <f t="shared" si="4"/>
        <v/>
      </c>
    </row>
    <row r="54" spans="1:7" s="30" customFormat="1" ht="36">
      <c r="A54" s="39" t="s">
        <v>241</v>
      </c>
      <c r="B54" s="24">
        <v>36111</v>
      </c>
      <c r="C54" s="25" t="s">
        <v>123</v>
      </c>
      <c r="D54" s="26" t="s">
        <v>53</v>
      </c>
      <c r="E54" s="27">
        <v>19.8</v>
      </c>
      <c r="F54" s="28"/>
      <c r="G54" s="29" t="str">
        <f t="shared" si="4"/>
        <v/>
      </c>
    </row>
    <row r="55" spans="1:7" s="30" customFormat="1" ht="12">
      <c r="A55" s="39" t="s">
        <v>242</v>
      </c>
      <c r="B55" s="24"/>
      <c r="C55" s="25" t="s">
        <v>24</v>
      </c>
      <c r="D55" s="31" t="s">
        <v>23</v>
      </c>
      <c r="E55" s="32">
        <v>0.05</v>
      </c>
      <c r="F55" s="29" t="str">
        <f>IF(SUM(G36:G54)=0,"",SUM(G36:G54))</f>
        <v/>
      </c>
      <c r="G55" s="29" t="str">
        <f t="shared" ref="G55" si="5">IF(F55="","",ROUND(E55*F55,2))</f>
        <v/>
      </c>
    </row>
    <row r="56" spans="1:7" s="30" customFormat="1" ht="12">
      <c r="A56" s="33"/>
      <c r="B56" s="33"/>
      <c r="C56" s="33"/>
      <c r="D56" s="33"/>
      <c r="E56" s="34" t="s">
        <v>63</v>
      </c>
      <c r="F56" s="35" t="s">
        <v>35</v>
      </c>
      <c r="G56" s="35" t="str">
        <f>IF(F55="","",SUM(G36:G55))</f>
        <v/>
      </c>
    </row>
    <row r="57" spans="1:7" s="30" customFormat="1" ht="12">
      <c r="A57" s="36"/>
      <c r="B57" s="36"/>
      <c r="C57" s="36"/>
      <c r="D57" s="36"/>
      <c r="E57" s="36"/>
      <c r="F57" s="36"/>
      <c r="G57" s="36"/>
    </row>
    <row r="58" spans="1:7" ht="15.75">
      <c r="A58" s="6" t="s">
        <v>10</v>
      </c>
      <c r="B58" s="91" t="s">
        <v>9</v>
      </c>
      <c r="C58" s="91"/>
      <c r="D58" s="91"/>
      <c r="E58" s="91"/>
      <c r="F58" s="91"/>
      <c r="G58" s="91"/>
    </row>
    <row r="59" spans="1:7" ht="12.75">
      <c r="A59" s="11"/>
      <c r="B59" s="11"/>
      <c r="C59" s="11"/>
      <c r="D59" s="11"/>
      <c r="E59" s="11"/>
      <c r="F59" s="11"/>
      <c r="G59" s="11"/>
    </row>
    <row r="60" spans="1:7" ht="22.5">
      <c r="A60" s="7" t="s">
        <v>19</v>
      </c>
      <c r="B60" s="7" t="s">
        <v>33</v>
      </c>
      <c r="C60" s="7" t="s">
        <v>32</v>
      </c>
      <c r="D60" s="7" t="s">
        <v>31</v>
      </c>
      <c r="E60" s="7" t="s">
        <v>30</v>
      </c>
      <c r="F60" s="7" t="s">
        <v>29</v>
      </c>
      <c r="G60" s="7" t="s">
        <v>17</v>
      </c>
    </row>
    <row r="61" spans="1:7" s="30" customFormat="1" ht="12" customHeight="1">
      <c r="A61" s="23" t="s">
        <v>121</v>
      </c>
      <c r="B61" s="24"/>
      <c r="C61" s="25" t="s">
        <v>120</v>
      </c>
      <c r="D61" s="26" t="s">
        <v>42</v>
      </c>
      <c r="E61" s="27">
        <v>270.10000000000002</v>
      </c>
      <c r="F61" s="28"/>
      <c r="G61" s="29" t="str">
        <f t="shared" ref="G61:G79" si="6">IF(F61="","",ROUND(E61*F61,2))</f>
        <v/>
      </c>
    </row>
    <row r="62" spans="1:7" s="30" customFormat="1" ht="24" customHeight="1">
      <c r="A62" s="23" t="s">
        <v>119</v>
      </c>
      <c r="B62" s="24">
        <v>21521</v>
      </c>
      <c r="C62" s="25" t="s">
        <v>118</v>
      </c>
      <c r="D62" s="26" t="s">
        <v>56</v>
      </c>
      <c r="E62" s="27">
        <v>316.01700000000005</v>
      </c>
      <c r="F62" s="28"/>
      <c r="G62" s="29" t="str">
        <f t="shared" si="6"/>
        <v/>
      </c>
    </row>
    <row r="63" spans="1:7" s="30" customFormat="1" ht="12">
      <c r="A63" s="23" t="s">
        <v>117</v>
      </c>
      <c r="B63" s="24">
        <v>22111</v>
      </c>
      <c r="C63" s="25" t="s">
        <v>116</v>
      </c>
      <c r="D63" s="26" t="s">
        <v>53</v>
      </c>
      <c r="E63" s="27">
        <v>243.09000000000003</v>
      </c>
      <c r="F63" s="28"/>
      <c r="G63" s="29" t="str">
        <f t="shared" si="6"/>
        <v/>
      </c>
    </row>
    <row r="64" spans="1:7" s="30" customFormat="1" ht="24">
      <c r="A64" s="23" t="s">
        <v>115</v>
      </c>
      <c r="B64" s="24"/>
      <c r="C64" s="25" t="s">
        <v>114</v>
      </c>
      <c r="D64" s="26" t="s">
        <v>56</v>
      </c>
      <c r="E64" s="27">
        <v>24.309000000000005</v>
      </c>
      <c r="F64" s="28"/>
      <c r="G64" s="29" t="str">
        <f t="shared" si="6"/>
        <v/>
      </c>
    </row>
    <row r="65" spans="1:7" s="30" customFormat="1" ht="24">
      <c r="A65" s="23" t="s">
        <v>113</v>
      </c>
      <c r="B65" s="24"/>
      <c r="C65" s="25" t="s">
        <v>112</v>
      </c>
      <c r="D65" s="26" t="s">
        <v>56</v>
      </c>
      <c r="E65" s="27">
        <v>72.927000000000021</v>
      </c>
      <c r="F65" s="28"/>
      <c r="G65" s="29" t="str">
        <f t="shared" si="6"/>
        <v/>
      </c>
    </row>
    <row r="66" spans="1:7" s="30" customFormat="1" ht="24">
      <c r="A66" s="23" t="s">
        <v>111</v>
      </c>
      <c r="B66" s="24"/>
      <c r="C66" s="25" t="s">
        <v>110</v>
      </c>
      <c r="D66" s="26" t="s">
        <v>56</v>
      </c>
      <c r="E66" s="27">
        <v>4</v>
      </c>
      <c r="F66" s="28"/>
      <c r="G66" s="29" t="str">
        <f t="shared" si="6"/>
        <v/>
      </c>
    </row>
    <row r="67" spans="1:7" s="30" customFormat="1" ht="24">
      <c r="A67" s="23" t="s">
        <v>109</v>
      </c>
      <c r="B67" s="24"/>
      <c r="C67" s="25" t="s">
        <v>108</v>
      </c>
      <c r="D67" s="26" t="s">
        <v>56</v>
      </c>
      <c r="E67" s="27">
        <v>109.44199999999998</v>
      </c>
      <c r="F67" s="28"/>
      <c r="G67" s="29" t="str">
        <f t="shared" si="6"/>
        <v/>
      </c>
    </row>
    <row r="68" spans="1:7" s="30" customFormat="1" ht="24">
      <c r="A68" s="23" t="s">
        <v>107</v>
      </c>
      <c r="B68" s="24"/>
      <c r="C68" s="25" t="s">
        <v>106</v>
      </c>
      <c r="D68" s="26" t="s">
        <v>56</v>
      </c>
      <c r="E68" s="27">
        <v>97.236000000000018</v>
      </c>
      <c r="F68" s="28"/>
      <c r="G68" s="29" t="str">
        <f t="shared" si="6"/>
        <v/>
      </c>
    </row>
    <row r="69" spans="1:7" s="30" customFormat="1" ht="24">
      <c r="A69" s="23" t="s">
        <v>105</v>
      </c>
      <c r="B69" s="24">
        <v>43111</v>
      </c>
      <c r="C69" s="25" t="s">
        <v>104</v>
      </c>
      <c r="D69" s="26" t="s">
        <v>42</v>
      </c>
      <c r="E69" s="27">
        <v>105.1</v>
      </c>
      <c r="F69" s="28"/>
      <c r="G69" s="29" t="str">
        <f t="shared" si="6"/>
        <v/>
      </c>
    </row>
    <row r="70" spans="1:7" s="30" customFormat="1" ht="24">
      <c r="A70" s="23" t="s">
        <v>103</v>
      </c>
      <c r="B70" s="24">
        <v>43112</v>
      </c>
      <c r="C70" s="25" t="s">
        <v>102</v>
      </c>
      <c r="D70" s="26" t="s">
        <v>42</v>
      </c>
      <c r="E70" s="27">
        <v>138.5</v>
      </c>
      <c r="F70" s="28"/>
      <c r="G70" s="29" t="str">
        <f t="shared" si="6"/>
        <v/>
      </c>
    </row>
    <row r="71" spans="1:7" s="30" customFormat="1" ht="24">
      <c r="A71" s="23" t="s">
        <v>101</v>
      </c>
      <c r="B71" s="24">
        <v>43113</v>
      </c>
      <c r="C71" s="25" t="s">
        <v>100</v>
      </c>
      <c r="D71" s="26" t="s">
        <v>42</v>
      </c>
      <c r="E71" s="27">
        <v>20</v>
      </c>
      <c r="F71" s="28"/>
      <c r="G71" s="29" t="str">
        <f t="shared" si="6"/>
        <v/>
      </c>
    </row>
    <row r="72" spans="1:7" s="30" customFormat="1" ht="24">
      <c r="A72" s="23" t="s">
        <v>99</v>
      </c>
      <c r="B72" s="24">
        <v>43114</v>
      </c>
      <c r="C72" s="25" t="s">
        <v>98</v>
      </c>
      <c r="D72" s="26" t="s">
        <v>42</v>
      </c>
      <c r="E72" s="27">
        <v>6.5</v>
      </c>
      <c r="F72" s="28"/>
      <c r="G72" s="29" t="str">
        <f t="shared" si="6"/>
        <v/>
      </c>
    </row>
    <row r="73" spans="1:7" s="30" customFormat="1" ht="36">
      <c r="A73" s="23" t="s">
        <v>97</v>
      </c>
      <c r="B73" s="24">
        <v>44122</v>
      </c>
      <c r="C73" s="25" t="s">
        <v>96</v>
      </c>
      <c r="D73" s="26" t="s">
        <v>25</v>
      </c>
      <c r="E73" s="27">
        <v>14</v>
      </c>
      <c r="F73" s="28"/>
      <c r="G73" s="29" t="str">
        <f t="shared" si="6"/>
        <v/>
      </c>
    </row>
    <row r="74" spans="1:7" s="30" customFormat="1" ht="24" customHeight="1">
      <c r="A74" s="23" t="s">
        <v>95</v>
      </c>
      <c r="B74" s="24">
        <v>44142</v>
      </c>
      <c r="C74" s="25" t="s">
        <v>94</v>
      </c>
      <c r="D74" s="26" t="s">
        <v>25</v>
      </c>
      <c r="E74" s="27">
        <v>9</v>
      </c>
      <c r="F74" s="28"/>
      <c r="G74" s="29" t="str">
        <f t="shared" si="6"/>
        <v/>
      </c>
    </row>
    <row r="75" spans="1:7" s="30" customFormat="1" ht="24">
      <c r="A75" s="23" t="s">
        <v>93</v>
      </c>
      <c r="B75" s="24"/>
      <c r="C75" s="25" t="s">
        <v>92</v>
      </c>
      <c r="D75" s="26" t="s">
        <v>25</v>
      </c>
      <c r="E75" s="27">
        <v>10</v>
      </c>
      <c r="F75" s="28"/>
      <c r="G75" s="29" t="str">
        <f t="shared" si="6"/>
        <v/>
      </c>
    </row>
    <row r="76" spans="1:7" s="30" customFormat="1" ht="24">
      <c r="A76" s="23" t="s">
        <v>91</v>
      </c>
      <c r="B76" s="24">
        <v>44661</v>
      </c>
      <c r="C76" s="25" t="s">
        <v>90</v>
      </c>
      <c r="D76" s="26" t="s">
        <v>25</v>
      </c>
      <c r="E76" s="27">
        <v>4</v>
      </c>
      <c r="F76" s="28"/>
      <c r="G76" s="29" t="str">
        <f t="shared" si="6"/>
        <v/>
      </c>
    </row>
    <row r="77" spans="1:7" s="30" customFormat="1" ht="24">
      <c r="A77" s="23" t="s">
        <v>89</v>
      </c>
      <c r="B77" s="24">
        <v>44672</v>
      </c>
      <c r="C77" s="25" t="s">
        <v>88</v>
      </c>
      <c r="D77" s="26" t="s">
        <v>25</v>
      </c>
      <c r="E77" s="27">
        <v>9</v>
      </c>
      <c r="F77" s="28"/>
      <c r="G77" s="29" t="str">
        <f t="shared" si="6"/>
        <v/>
      </c>
    </row>
    <row r="78" spans="1:7" s="30" customFormat="1" ht="26.25" customHeight="1">
      <c r="A78" s="23" t="s">
        <v>87</v>
      </c>
      <c r="B78" s="24">
        <v>45214</v>
      </c>
      <c r="C78" s="25" t="s">
        <v>86</v>
      </c>
      <c r="D78" s="26" t="s">
        <v>25</v>
      </c>
      <c r="E78" s="27">
        <v>1</v>
      </c>
      <c r="F78" s="28"/>
      <c r="G78" s="29" t="str">
        <f t="shared" si="6"/>
        <v/>
      </c>
    </row>
    <row r="79" spans="1:7" s="30" customFormat="1" ht="62.25" customHeight="1">
      <c r="A79" s="23" t="s">
        <v>85</v>
      </c>
      <c r="B79" s="24"/>
      <c r="C79" s="25" t="s">
        <v>84</v>
      </c>
      <c r="D79" s="26" t="s">
        <v>25</v>
      </c>
      <c r="E79" s="27">
        <v>1</v>
      </c>
      <c r="F79" s="28"/>
      <c r="G79" s="29" t="str">
        <f t="shared" si="6"/>
        <v/>
      </c>
    </row>
    <row r="80" spans="1:7" s="30" customFormat="1" ht="12">
      <c r="A80" s="23" t="s">
        <v>83</v>
      </c>
      <c r="B80" s="24"/>
      <c r="C80" s="25" t="s">
        <v>24</v>
      </c>
      <c r="D80" s="31" t="s">
        <v>23</v>
      </c>
      <c r="E80" s="32">
        <v>0.05</v>
      </c>
      <c r="F80" s="29" t="str">
        <f>IF(SUM(G61:G79)=0,"",SUM(G61:G79))</f>
        <v/>
      </c>
      <c r="G80" s="29" t="str">
        <f t="shared" ref="G80" si="7">IF(F80="","",ROUND(E80*F80,2))</f>
        <v/>
      </c>
    </row>
    <row r="81" spans="1:7" s="30" customFormat="1" ht="12">
      <c r="A81" s="33"/>
      <c r="B81" s="33"/>
      <c r="C81" s="33"/>
      <c r="D81" s="33"/>
      <c r="E81" s="34" t="s">
        <v>63</v>
      </c>
      <c r="F81" s="35" t="s">
        <v>35</v>
      </c>
      <c r="G81" s="35" t="str">
        <f>IF(F80="","",SUM(G61:G80))</f>
        <v/>
      </c>
    </row>
    <row r="82" spans="1:7" s="30" customFormat="1" ht="12">
      <c r="A82" s="36"/>
      <c r="B82" s="36"/>
      <c r="C82" s="36"/>
      <c r="D82" s="36"/>
      <c r="E82" s="36"/>
      <c r="F82" s="36"/>
      <c r="G82" s="36"/>
    </row>
    <row r="83" spans="1:7" ht="15.75">
      <c r="A83" s="10" t="s">
        <v>8</v>
      </c>
      <c r="B83" s="84" t="s">
        <v>7</v>
      </c>
      <c r="C83" s="84"/>
      <c r="D83" s="84"/>
      <c r="E83" s="84"/>
      <c r="F83" s="84"/>
      <c r="G83" s="84"/>
    </row>
    <row r="84" spans="1:7" ht="12.75">
      <c r="A84" s="8"/>
      <c r="B84" s="8"/>
      <c r="C84" s="8"/>
      <c r="D84" s="8"/>
      <c r="E84" s="8"/>
      <c r="F84" s="8"/>
      <c r="G84" s="8"/>
    </row>
    <row r="85" spans="1:7" ht="22.5">
      <c r="A85" s="7" t="s">
        <v>34</v>
      </c>
      <c r="B85" s="7" t="s">
        <v>33</v>
      </c>
      <c r="C85" s="7" t="s">
        <v>32</v>
      </c>
      <c r="D85" s="7" t="s">
        <v>31</v>
      </c>
      <c r="E85" s="7" t="s">
        <v>30</v>
      </c>
      <c r="F85" s="7" t="s">
        <v>29</v>
      </c>
      <c r="G85" s="7" t="s">
        <v>17</v>
      </c>
    </row>
    <row r="86" spans="1:7" s="30" customFormat="1" ht="24">
      <c r="A86" s="23" t="s">
        <v>82</v>
      </c>
      <c r="B86" s="24">
        <v>61151</v>
      </c>
      <c r="C86" s="25" t="s">
        <v>81</v>
      </c>
      <c r="D86" s="26" t="s">
        <v>25</v>
      </c>
      <c r="E86" s="27">
        <f>3+1</f>
        <v>4</v>
      </c>
      <c r="F86" s="28"/>
      <c r="G86" s="29" t="str">
        <f t="shared" ref="G86:G96" si="8">IF(F86="","",ROUND(E86*F86,2))</f>
        <v/>
      </c>
    </row>
    <row r="87" spans="1:7" s="30" customFormat="1" ht="36">
      <c r="A87" s="23" t="s">
        <v>80</v>
      </c>
      <c r="B87" s="24">
        <v>61246</v>
      </c>
      <c r="C87" s="25" t="s">
        <v>79</v>
      </c>
      <c r="D87" s="26" t="s">
        <v>25</v>
      </c>
      <c r="E87" s="27">
        <f>3+1</f>
        <v>4</v>
      </c>
      <c r="F87" s="28"/>
      <c r="G87" s="29" t="str">
        <f t="shared" si="8"/>
        <v/>
      </c>
    </row>
    <row r="88" spans="1:7" s="30" customFormat="1" ht="48">
      <c r="A88" s="23" t="s">
        <v>78</v>
      </c>
      <c r="B88" s="24">
        <v>61451</v>
      </c>
      <c r="C88" s="25" t="s">
        <v>77</v>
      </c>
      <c r="D88" s="26" t="s">
        <v>25</v>
      </c>
      <c r="E88" s="27">
        <v>1</v>
      </c>
      <c r="F88" s="28"/>
      <c r="G88" s="29" t="str">
        <f t="shared" si="8"/>
        <v/>
      </c>
    </row>
    <row r="89" spans="1:7" s="30" customFormat="1" ht="48">
      <c r="A89" s="23" t="s">
        <v>76</v>
      </c>
      <c r="B89" s="24">
        <v>61642</v>
      </c>
      <c r="C89" s="25" t="s">
        <v>75</v>
      </c>
      <c r="D89" s="26" t="s">
        <v>25</v>
      </c>
      <c r="E89" s="27">
        <v>3</v>
      </c>
      <c r="F89" s="28"/>
      <c r="G89" s="29" t="str">
        <f t="shared" si="8"/>
        <v/>
      </c>
    </row>
    <row r="90" spans="1:7" s="30" customFormat="1" ht="36">
      <c r="A90" s="23" t="s">
        <v>74</v>
      </c>
      <c r="B90" s="24">
        <v>61820</v>
      </c>
      <c r="C90" s="25" t="s">
        <v>191</v>
      </c>
      <c r="D90" s="26" t="s">
        <v>25</v>
      </c>
      <c r="E90" s="37">
        <v>1</v>
      </c>
      <c r="F90" s="28"/>
      <c r="G90" s="29" t="str">
        <f t="shared" si="8"/>
        <v/>
      </c>
    </row>
    <row r="91" spans="1:7" s="30" customFormat="1" ht="36">
      <c r="A91" s="23" t="s">
        <v>72</v>
      </c>
      <c r="B91" s="24">
        <v>61891</v>
      </c>
      <c r="C91" s="25" t="s">
        <v>73</v>
      </c>
      <c r="D91" s="26" t="s">
        <v>25</v>
      </c>
      <c r="E91" s="27">
        <v>2</v>
      </c>
      <c r="F91" s="28"/>
      <c r="G91" s="29" t="str">
        <f t="shared" si="8"/>
        <v/>
      </c>
    </row>
    <row r="92" spans="1:7" s="30" customFormat="1" ht="24">
      <c r="A92" s="23" t="s">
        <v>70</v>
      </c>
      <c r="B92" s="24"/>
      <c r="C92" s="25" t="s">
        <v>192</v>
      </c>
      <c r="D92" s="26" t="s">
        <v>25</v>
      </c>
      <c r="E92" s="27">
        <v>2</v>
      </c>
      <c r="F92" s="28"/>
      <c r="G92" s="29" t="str">
        <f t="shared" si="8"/>
        <v/>
      </c>
    </row>
    <row r="93" spans="1:7" s="30" customFormat="1" ht="36" customHeight="1">
      <c r="A93" s="23" t="s">
        <v>68</v>
      </c>
      <c r="B93" s="24">
        <v>61111</v>
      </c>
      <c r="C93" s="25" t="s">
        <v>71</v>
      </c>
      <c r="D93" s="26" t="s">
        <v>42</v>
      </c>
      <c r="E93" s="27">
        <f>1405</f>
        <v>1405</v>
      </c>
      <c r="F93" s="28"/>
      <c r="G93" s="29" t="str">
        <f t="shared" si="8"/>
        <v/>
      </c>
    </row>
    <row r="94" spans="1:7" s="30" customFormat="1" ht="36" customHeight="1">
      <c r="A94" s="23" t="s">
        <v>66</v>
      </c>
      <c r="B94" s="24">
        <v>62311</v>
      </c>
      <c r="C94" s="25" t="s">
        <v>69</v>
      </c>
      <c r="D94" s="26" t="s">
        <v>42</v>
      </c>
      <c r="E94" s="27">
        <v>102</v>
      </c>
      <c r="F94" s="28"/>
      <c r="G94" s="29" t="str">
        <f t="shared" si="8"/>
        <v/>
      </c>
    </row>
    <row r="95" spans="1:7" s="30" customFormat="1" ht="36" customHeight="1">
      <c r="A95" s="23" t="s">
        <v>64</v>
      </c>
      <c r="B95" s="24">
        <v>62825</v>
      </c>
      <c r="C95" s="25" t="s">
        <v>67</v>
      </c>
      <c r="D95" s="26" t="s">
        <v>53</v>
      </c>
      <c r="E95" s="27">
        <f>2</f>
        <v>2</v>
      </c>
      <c r="F95" s="28"/>
      <c r="G95" s="29" t="str">
        <f t="shared" si="8"/>
        <v/>
      </c>
    </row>
    <row r="96" spans="1:7" s="30" customFormat="1" ht="24" customHeight="1">
      <c r="A96" s="39" t="s">
        <v>193</v>
      </c>
      <c r="B96" s="24"/>
      <c r="C96" s="25" t="s">
        <v>65</v>
      </c>
      <c r="D96" s="26" t="s">
        <v>53</v>
      </c>
      <c r="E96" s="27">
        <v>6</v>
      </c>
      <c r="F96" s="28"/>
      <c r="G96" s="29" t="str">
        <f t="shared" si="8"/>
        <v/>
      </c>
    </row>
    <row r="97" spans="1:7" s="30" customFormat="1" ht="12">
      <c r="A97" s="39" t="s">
        <v>194</v>
      </c>
      <c r="B97" s="24"/>
      <c r="C97" s="25" t="s">
        <v>24</v>
      </c>
      <c r="D97" s="31" t="s">
        <v>23</v>
      </c>
      <c r="E97" s="32">
        <v>0.05</v>
      </c>
      <c r="F97" s="29" t="str">
        <f>IF(SUM(G86:G96)=0,"",SUM(G86:G96))</f>
        <v/>
      </c>
      <c r="G97" s="29" t="str">
        <f t="shared" ref="G97" si="9">IF(F97="","",ROUND(E97*F97,2))</f>
        <v/>
      </c>
    </row>
    <row r="98" spans="1:7" s="30" customFormat="1" ht="12">
      <c r="A98" s="33"/>
      <c r="B98" s="33"/>
      <c r="C98" s="33"/>
      <c r="D98" s="33"/>
      <c r="E98" s="34" t="s">
        <v>63</v>
      </c>
      <c r="F98" s="35" t="s">
        <v>35</v>
      </c>
      <c r="G98" s="35" t="str">
        <f>IF(F97="","",SUM(G86:G97))</f>
        <v/>
      </c>
    </row>
    <row r="99" spans="1:7" s="30" customFormat="1" ht="12">
      <c r="A99" s="36"/>
      <c r="B99" s="36"/>
      <c r="C99" s="36"/>
      <c r="D99" s="36"/>
      <c r="E99" s="36"/>
      <c r="F99" s="36"/>
      <c r="G99" s="36"/>
    </row>
    <row r="100" spans="1:7" ht="15.75">
      <c r="A100" s="6" t="s">
        <v>6</v>
      </c>
      <c r="B100" s="85" t="s">
        <v>220</v>
      </c>
      <c r="C100" s="85"/>
      <c r="D100" s="85"/>
      <c r="E100" s="85"/>
      <c r="F100" s="85"/>
      <c r="G100" s="85"/>
    </row>
    <row r="101" spans="1:7" ht="15.75">
      <c r="A101" s="3"/>
      <c r="B101" s="18" t="s">
        <v>214</v>
      </c>
      <c r="C101" s="3"/>
      <c r="D101" s="3"/>
      <c r="E101" s="3"/>
      <c r="F101" s="3"/>
      <c r="G101" s="3"/>
    </row>
    <row r="102" spans="1:7" ht="15.75">
      <c r="A102" s="3"/>
      <c r="B102" s="18"/>
      <c r="C102" s="3"/>
      <c r="D102" s="3"/>
      <c r="E102" s="3"/>
      <c r="F102" s="3"/>
      <c r="G102" s="3"/>
    </row>
    <row r="103" spans="1:7" ht="22.5">
      <c r="A103" s="7" t="s">
        <v>34</v>
      </c>
      <c r="B103" s="7" t="s">
        <v>33</v>
      </c>
      <c r="C103" s="7" t="s">
        <v>32</v>
      </c>
      <c r="D103" s="7" t="s">
        <v>31</v>
      </c>
      <c r="E103" s="7" t="s">
        <v>30</v>
      </c>
      <c r="F103" s="7" t="s">
        <v>29</v>
      </c>
      <c r="G103" s="7" t="s">
        <v>17</v>
      </c>
    </row>
    <row r="104" spans="1:7" s="30" customFormat="1" ht="24">
      <c r="A104" s="23" t="s">
        <v>62</v>
      </c>
      <c r="B104" s="40"/>
      <c r="C104" s="25" t="s">
        <v>231</v>
      </c>
      <c r="D104" s="26" t="s">
        <v>42</v>
      </c>
      <c r="E104" s="27">
        <v>224</v>
      </c>
      <c r="F104" s="28"/>
      <c r="G104" s="29" t="str">
        <f t="shared" ref="G104:G130" si="10">IF(F104="","",ROUND(E104*F104,2))</f>
        <v/>
      </c>
    </row>
    <row r="105" spans="1:7" s="30" customFormat="1" ht="36">
      <c r="A105" s="23" t="s">
        <v>61</v>
      </c>
      <c r="B105" s="24"/>
      <c r="C105" s="25" t="s">
        <v>232</v>
      </c>
      <c r="D105" s="26" t="s">
        <v>42</v>
      </c>
      <c r="E105" s="27">
        <v>274</v>
      </c>
      <c r="F105" s="28"/>
      <c r="G105" s="29" t="str">
        <f t="shared" si="10"/>
        <v/>
      </c>
    </row>
    <row r="106" spans="1:7" s="30" customFormat="1" ht="36">
      <c r="A106" s="23" t="s">
        <v>60</v>
      </c>
      <c r="B106" s="24"/>
      <c r="C106" s="25" t="s">
        <v>59</v>
      </c>
      <c r="D106" s="26" t="s">
        <v>197</v>
      </c>
      <c r="E106" s="27">
        <v>8</v>
      </c>
      <c r="F106" s="28"/>
      <c r="G106" s="29" t="str">
        <f t="shared" si="10"/>
        <v/>
      </c>
    </row>
    <row r="107" spans="1:7" s="30" customFormat="1" ht="24">
      <c r="A107" s="23" t="s">
        <v>58</v>
      </c>
      <c r="B107" s="24"/>
      <c r="C107" s="25" t="s">
        <v>233</v>
      </c>
      <c r="D107" s="26" t="s">
        <v>53</v>
      </c>
      <c r="E107" s="27">
        <v>92.5</v>
      </c>
      <c r="F107" s="28"/>
      <c r="G107" s="29" t="str">
        <f t="shared" si="10"/>
        <v/>
      </c>
    </row>
    <row r="108" spans="1:7" s="30" customFormat="1" ht="36">
      <c r="A108" s="23" t="s">
        <v>57</v>
      </c>
      <c r="B108" s="24"/>
      <c r="C108" s="25" t="s">
        <v>234</v>
      </c>
      <c r="D108" s="26" t="s">
        <v>56</v>
      </c>
      <c r="E108" s="27">
        <v>30</v>
      </c>
      <c r="F108" s="28"/>
      <c r="G108" s="29" t="str">
        <f t="shared" si="10"/>
        <v/>
      </c>
    </row>
    <row r="109" spans="1:7" s="30" customFormat="1" ht="24">
      <c r="A109" s="23" t="s">
        <v>55</v>
      </c>
      <c r="B109" s="24"/>
      <c r="C109" s="25" t="s">
        <v>235</v>
      </c>
      <c r="D109" s="26" t="s">
        <v>42</v>
      </c>
      <c r="E109" s="27">
        <v>274</v>
      </c>
      <c r="F109" s="28"/>
      <c r="G109" s="29" t="str">
        <f t="shared" si="10"/>
        <v/>
      </c>
    </row>
    <row r="110" spans="1:7" s="30" customFormat="1" ht="24">
      <c r="A110" s="23" t="s">
        <v>54</v>
      </c>
      <c r="B110" s="24"/>
      <c r="C110" s="25" t="s">
        <v>236</v>
      </c>
      <c r="D110" s="26" t="s">
        <v>53</v>
      </c>
      <c r="E110" s="27">
        <v>17.55</v>
      </c>
      <c r="F110" s="28"/>
      <c r="G110" s="29" t="str">
        <f t="shared" si="10"/>
        <v/>
      </c>
    </row>
    <row r="111" spans="1:7" s="30" customFormat="1" ht="36">
      <c r="A111" s="23" t="s">
        <v>52</v>
      </c>
      <c r="B111" s="24"/>
      <c r="C111" s="25" t="s">
        <v>237</v>
      </c>
      <c r="D111" s="26" t="s">
        <v>42</v>
      </c>
      <c r="E111" s="27">
        <v>274</v>
      </c>
      <c r="F111" s="28"/>
      <c r="G111" s="29" t="str">
        <f t="shared" si="10"/>
        <v/>
      </c>
    </row>
    <row r="112" spans="1:7" s="30" customFormat="1" ht="36" customHeight="1">
      <c r="A112" s="23" t="s">
        <v>51</v>
      </c>
      <c r="B112" s="24">
        <v>44172</v>
      </c>
      <c r="C112" s="25" t="s">
        <v>195</v>
      </c>
      <c r="D112" s="26" t="s">
        <v>25</v>
      </c>
      <c r="E112" s="27">
        <v>3</v>
      </c>
      <c r="F112" s="28"/>
      <c r="G112" s="29" t="str">
        <f t="shared" si="10"/>
        <v/>
      </c>
    </row>
    <row r="113" spans="1:7" s="30" customFormat="1" ht="12">
      <c r="A113" s="23" t="s">
        <v>50</v>
      </c>
      <c r="B113" s="24"/>
      <c r="C113" s="25" t="s">
        <v>49</v>
      </c>
      <c r="D113" s="26" t="s">
        <v>42</v>
      </c>
      <c r="E113" s="27">
        <v>274</v>
      </c>
      <c r="F113" s="28"/>
      <c r="G113" s="29" t="str">
        <f t="shared" si="10"/>
        <v/>
      </c>
    </row>
    <row r="114" spans="1:7" s="30" customFormat="1" ht="12" customHeight="1">
      <c r="A114" s="23" t="s">
        <v>48</v>
      </c>
      <c r="B114" s="24"/>
      <c r="C114" s="25" t="s">
        <v>47</v>
      </c>
      <c r="D114" s="26" t="s">
        <v>42</v>
      </c>
      <c r="E114" s="27">
        <v>274</v>
      </c>
      <c r="F114" s="28"/>
      <c r="G114" s="29" t="str">
        <f t="shared" si="10"/>
        <v/>
      </c>
    </row>
    <row r="115" spans="1:7" s="30" customFormat="1" ht="36" customHeight="1">
      <c r="A115" s="23" t="s">
        <v>46</v>
      </c>
      <c r="B115" s="24"/>
      <c r="C115" s="25" t="s">
        <v>45</v>
      </c>
      <c r="D115" s="26" t="s">
        <v>25</v>
      </c>
      <c r="E115" s="27">
        <v>8</v>
      </c>
      <c r="F115" s="28"/>
      <c r="G115" s="29" t="str">
        <f t="shared" si="10"/>
        <v/>
      </c>
    </row>
    <row r="116" spans="1:7" s="30" customFormat="1" ht="24">
      <c r="A116" s="23" t="s">
        <v>44</v>
      </c>
      <c r="B116" s="24"/>
      <c r="C116" s="25" t="s">
        <v>43</v>
      </c>
      <c r="D116" s="26" t="s">
        <v>42</v>
      </c>
      <c r="E116" s="27">
        <v>272</v>
      </c>
      <c r="F116" s="28"/>
      <c r="G116" s="29" t="str">
        <f t="shared" si="10"/>
        <v/>
      </c>
    </row>
    <row r="117" spans="1:7" s="30" customFormat="1" ht="24">
      <c r="A117" s="23" t="s">
        <v>41</v>
      </c>
      <c r="B117" s="24"/>
      <c r="C117" s="25" t="s">
        <v>203</v>
      </c>
      <c r="D117" s="26" t="s">
        <v>42</v>
      </c>
      <c r="E117" s="27">
        <v>65</v>
      </c>
      <c r="F117" s="28"/>
      <c r="G117" s="29" t="str">
        <f t="shared" si="10"/>
        <v/>
      </c>
    </row>
    <row r="118" spans="1:7" s="30" customFormat="1" ht="24">
      <c r="A118" s="23" t="s">
        <v>40</v>
      </c>
      <c r="B118" s="24"/>
      <c r="C118" s="25" t="s">
        <v>204</v>
      </c>
      <c r="D118" s="26" t="s">
        <v>42</v>
      </c>
      <c r="E118" s="27">
        <v>155</v>
      </c>
      <c r="F118" s="28"/>
      <c r="G118" s="29" t="str">
        <f t="shared" si="10"/>
        <v/>
      </c>
    </row>
    <row r="119" spans="1:7" s="30" customFormat="1" ht="36">
      <c r="A119" s="23" t="s">
        <v>39</v>
      </c>
      <c r="B119" s="24"/>
      <c r="C119" s="25" t="s">
        <v>196</v>
      </c>
      <c r="D119" s="26" t="s">
        <v>25</v>
      </c>
      <c r="E119" s="27">
        <v>8</v>
      </c>
      <c r="F119" s="28"/>
      <c r="G119" s="29" t="str">
        <f t="shared" si="10"/>
        <v/>
      </c>
    </row>
    <row r="120" spans="1:7" s="30" customFormat="1" ht="36">
      <c r="A120" s="23" t="s">
        <v>38</v>
      </c>
      <c r="B120" s="24"/>
      <c r="C120" s="25" t="s">
        <v>201</v>
      </c>
      <c r="D120" s="26" t="s">
        <v>25</v>
      </c>
      <c r="E120" s="27">
        <v>8</v>
      </c>
      <c r="F120" s="28"/>
      <c r="G120" s="29" t="str">
        <f t="shared" si="10"/>
        <v/>
      </c>
    </row>
    <row r="121" spans="1:7" s="30" customFormat="1" ht="60">
      <c r="A121" s="39" t="s">
        <v>36</v>
      </c>
      <c r="B121" s="24"/>
      <c r="C121" s="25" t="s">
        <v>250</v>
      </c>
      <c r="D121" s="26" t="s">
        <v>25</v>
      </c>
      <c r="E121" s="27">
        <v>5</v>
      </c>
      <c r="F121" s="28"/>
      <c r="G121" s="29" t="str">
        <f t="shared" si="10"/>
        <v/>
      </c>
    </row>
    <row r="122" spans="1:7" s="30" customFormat="1" ht="62.25" customHeight="1">
      <c r="A122" s="39" t="s">
        <v>198</v>
      </c>
      <c r="B122" s="24"/>
      <c r="C122" s="25" t="s">
        <v>37</v>
      </c>
      <c r="D122" s="26" t="s">
        <v>23</v>
      </c>
      <c r="E122" s="27">
        <v>1</v>
      </c>
      <c r="F122" s="28"/>
      <c r="G122" s="29" t="str">
        <f t="shared" si="10"/>
        <v/>
      </c>
    </row>
    <row r="123" spans="1:7" s="30" customFormat="1" ht="265.5" customHeight="1">
      <c r="A123" s="39" t="s">
        <v>215</v>
      </c>
      <c r="B123" s="24"/>
      <c r="C123" s="25" t="s">
        <v>251</v>
      </c>
      <c r="D123" s="26" t="s">
        <v>197</v>
      </c>
      <c r="E123" s="27">
        <v>1</v>
      </c>
      <c r="F123" s="28"/>
      <c r="G123" s="29" t="str">
        <f t="shared" si="10"/>
        <v/>
      </c>
    </row>
    <row r="124" spans="1:7" s="30" customFormat="1" ht="75" customHeight="1">
      <c r="A124" s="23" t="s">
        <v>205</v>
      </c>
      <c r="B124" s="24"/>
      <c r="C124" s="25" t="s">
        <v>206</v>
      </c>
      <c r="D124" s="26" t="s">
        <v>25</v>
      </c>
      <c r="E124" s="27">
        <v>1</v>
      </c>
      <c r="F124" s="28"/>
      <c r="G124" s="29" t="str">
        <f t="shared" si="10"/>
        <v/>
      </c>
    </row>
    <row r="125" spans="1:7" s="30" customFormat="1" ht="38.25" customHeight="1">
      <c r="A125" s="23" t="s">
        <v>207</v>
      </c>
      <c r="B125" s="24"/>
      <c r="C125" s="25" t="s">
        <v>208</v>
      </c>
      <c r="D125" s="26" t="s">
        <v>25</v>
      </c>
      <c r="E125" s="27">
        <v>1</v>
      </c>
      <c r="F125" s="28"/>
      <c r="G125" s="29" t="str">
        <f t="shared" si="10"/>
        <v/>
      </c>
    </row>
    <row r="126" spans="1:7" s="30" customFormat="1" ht="84" customHeight="1">
      <c r="A126" s="23" t="s">
        <v>209</v>
      </c>
      <c r="B126" s="24"/>
      <c r="C126" s="25" t="s">
        <v>226</v>
      </c>
      <c r="D126" s="26" t="s">
        <v>25</v>
      </c>
      <c r="E126" s="27">
        <v>3</v>
      </c>
      <c r="F126" s="28"/>
      <c r="G126" s="29" t="str">
        <f t="shared" si="10"/>
        <v/>
      </c>
    </row>
    <row r="127" spans="1:7" s="30" customFormat="1" ht="36">
      <c r="A127" s="23" t="s">
        <v>210</v>
      </c>
      <c r="B127" s="24"/>
      <c r="C127" s="25" t="s">
        <v>227</v>
      </c>
      <c r="D127" s="26" t="s">
        <v>25</v>
      </c>
      <c r="E127" s="27">
        <v>3</v>
      </c>
      <c r="F127" s="28"/>
      <c r="G127" s="29" t="str">
        <f t="shared" si="10"/>
        <v/>
      </c>
    </row>
    <row r="128" spans="1:7" s="30" customFormat="1" ht="24" customHeight="1">
      <c r="A128" s="23" t="s">
        <v>211</v>
      </c>
      <c r="B128" s="24"/>
      <c r="C128" s="25" t="s">
        <v>228</v>
      </c>
      <c r="D128" s="26" t="s">
        <v>25</v>
      </c>
      <c r="E128" s="27">
        <v>3</v>
      </c>
      <c r="F128" s="28"/>
      <c r="G128" s="29" t="str">
        <f t="shared" si="10"/>
        <v/>
      </c>
    </row>
    <row r="129" spans="1:7" s="30" customFormat="1" ht="24">
      <c r="A129" s="23" t="s">
        <v>212</v>
      </c>
      <c r="B129" s="24"/>
      <c r="C129" s="25" t="s">
        <v>229</v>
      </c>
      <c r="D129" s="26" t="s">
        <v>197</v>
      </c>
      <c r="E129" s="27">
        <v>1</v>
      </c>
      <c r="F129" s="28"/>
      <c r="G129" s="29" t="str">
        <f t="shared" si="10"/>
        <v/>
      </c>
    </row>
    <row r="130" spans="1:7" s="30" customFormat="1" ht="36">
      <c r="A130" s="23" t="s">
        <v>213</v>
      </c>
      <c r="B130" s="24"/>
      <c r="C130" s="25" t="s">
        <v>230</v>
      </c>
      <c r="D130" s="26" t="s">
        <v>197</v>
      </c>
      <c r="E130" s="27">
        <v>1</v>
      </c>
      <c r="F130" s="28"/>
      <c r="G130" s="29" t="str">
        <f t="shared" si="10"/>
        <v/>
      </c>
    </row>
    <row r="131" spans="1:7" s="30" customFormat="1" ht="12">
      <c r="A131" s="39" t="s">
        <v>216</v>
      </c>
      <c r="B131" s="24"/>
      <c r="C131" s="25" t="s">
        <v>24</v>
      </c>
      <c r="D131" s="31"/>
      <c r="E131" s="32">
        <v>0.05</v>
      </c>
      <c r="F131" s="29" t="str">
        <f>IF(SUM(G104:G130)=0,"",SUM(G104:G130))</f>
        <v/>
      </c>
      <c r="G131" s="29" t="str">
        <f t="shared" ref="G131" si="11">IF(F131="","",ROUND(E131*F131,2))</f>
        <v/>
      </c>
    </row>
    <row r="132" spans="1:7" s="30" customFormat="1" ht="12">
      <c r="A132" s="33"/>
      <c r="B132" s="33"/>
      <c r="C132" s="33"/>
      <c r="D132" s="33"/>
      <c r="E132" s="34" t="s">
        <v>22</v>
      </c>
      <c r="F132" s="35" t="s">
        <v>35</v>
      </c>
      <c r="G132" s="35" t="str">
        <f>IF(F131="","",SUM(G104:G131))</f>
        <v/>
      </c>
    </row>
    <row r="133" spans="1:7" s="30" customFormat="1" ht="12">
      <c r="A133" s="36"/>
      <c r="B133" s="36"/>
      <c r="C133" s="36"/>
      <c r="D133" s="36"/>
      <c r="E133" s="36"/>
      <c r="F133" s="36"/>
      <c r="G133" s="36"/>
    </row>
    <row r="134" spans="1:7" ht="12.75">
      <c r="A134" s="22" t="s">
        <v>5</v>
      </c>
      <c r="B134" s="86" t="s">
        <v>221</v>
      </c>
      <c r="C134" s="86"/>
      <c r="D134" s="86"/>
      <c r="E134" s="86"/>
      <c r="F134" s="86"/>
      <c r="G134" s="86"/>
    </row>
    <row r="135" spans="1:7" ht="12.75">
      <c r="A135" s="21"/>
      <c r="B135" s="22" t="s">
        <v>217</v>
      </c>
      <c r="C135" s="21"/>
      <c r="D135" s="21"/>
      <c r="E135" s="21"/>
      <c r="F135" s="21"/>
      <c r="G135" s="21"/>
    </row>
    <row r="136" spans="1:7" ht="12.75">
      <c r="A136" s="21"/>
      <c r="B136" s="22"/>
      <c r="C136" s="21"/>
      <c r="D136" s="21"/>
      <c r="E136" s="21"/>
      <c r="F136" s="21"/>
      <c r="G136" s="21"/>
    </row>
    <row r="137" spans="1:7" s="38" customFormat="1" ht="22.5">
      <c r="A137" s="52" t="s">
        <v>34</v>
      </c>
      <c r="B137" s="52" t="s">
        <v>33</v>
      </c>
      <c r="C137" s="52" t="s">
        <v>32</v>
      </c>
      <c r="D137" s="52" t="s">
        <v>31</v>
      </c>
      <c r="E137" s="52" t="s">
        <v>30</v>
      </c>
      <c r="F137" s="52" t="s">
        <v>29</v>
      </c>
      <c r="G137" s="52" t="s">
        <v>17</v>
      </c>
    </row>
    <row r="138" spans="1:7" s="30" customFormat="1" ht="107.25" customHeight="1">
      <c r="A138" s="41" t="s">
        <v>28</v>
      </c>
      <c r="B138" s="42"/>
      <c r="C138" s="43" t="s">
        <v>247</v>
      </c>
      <c r="D138" s="44" t="s">
        <v>25</v>
      </c>
      <c r="E138" s="45">
        <v>3</v>
      </c>
      <c r="F138" s="28"/>
      <c r="G138" s="29" t="str">
        <f t="shared" ref="G138:G140" si="12">IF(F138="","",ROUND(E138*F138,2))</f>
        <v/>
      </c>
    </row>
    <row r="139" spans="1:7" s="30" customFormat="1" ht="84">
      <c r="A139" s="41" t="s">
        <v>27</v>
      </c>
      <c r="B139" s="42"/>
      <c r="C139" s="43" t="s">
        <v>248</v>
      </c>
      <c r="D139" s="44" t="s">
        <v>25</v>
      </c>
      <c r="E139" s="45">
        <v>12</v>
      </c>
      <c r="F139" s="28"/>
      <c r="G139" s="29" t="str">
        <f t="shared" si="12"/>
        <v/>
      </c>
    </row>
    <row r="140" spans="1:7" s="30" customFormat="1" ht="48">
      <c r="A140" s="41" t="s">
        <v>26</v>
      </c>
      <c r="B140" s="42"/>
      <c r="C140" s="43" t="s">
        <v>249</v>
      </c>
      <c r="D140" s="44" t="s">
        <v>25</v>
      </c>
      <c r="E140" s="45">
        <v>2</v>
      </c>
      <c r="F140" s="28"/>
      <c r="G140" s="29" t="str">
        <f t="shared" si="12"/>
        <v/>
      </c>
    </row>
    <row r="141" spans="1:7" s="30" customFormat="1" ht="120">
      <c r="A141" s="41" t="s">
        <v>219</v>
      </c>
      <c r="B141" s="42"/>
      <c r="C141" s="43" t="s">
        <v>246</v>
      </c>
      <c r="D141" s="44" t="s">
        <v>25</v>
      </c>
      <c r="E141" s="45">
        <v>2</v>
      </c>
      <c r="F141" s="79"/>
      <c r="G141" s="68"/>
    </row>
    <row r="142" spans="1:7" s="30" customFormat="1" ht="217.5" customHeight="1">
      <c r="A142" s="76" t="s">
        <v>218</v>
      </c>
      <c r="B142" s="63"/>
      <c r="C142" s="62" t="s">
        <v>239</v>
      </c>
      <c r="D142" s="71"/>
      <c r="E142" s="69"/>
      <c r="F142" s="75">
        <v>1</v>
      </c>
      <c r="G142" s="68"/>
    </row>
    <row r="143" spans="1:7" s="30" customFormat="1" ht="310.5" customHeight="1">
      <c r="A143" s="80"/>
      <c r="B143" s="64"/>
      <c r="C143" s="65" t="s">
        <v>238</v>
      </c>
      <c r="D143" s="72" t="s">
        <v>197</v>
      </c>
      <c r="E143" s="70">
        <v>1</v>
      </c>
      <c r="F143" s="66"/>
      <c r="G143" s="67" t="str">
        <f t="shared" ref="G143" si="13">IF(F143="","",ROUND(E143*F143,2))</f>
        <v/>
      </c>
    </row>
    <row r="144" spans="1:7" s="30" customFormat="1" ht="12">
      <c r="A144" s="41" t="s">
        <v>224</v>
      </c>
      <c r="B144" s="42"/>
      <c r="C144" s="43" t="s">
        <v>24</v>
      </c>
      <c r="D144" s="47" t="s">
        <v>23</v>
      </c>
      <c r="E144" s="48">
        <v>0.05</v>
      </c>
      <c r="F144" s="46" t="str">
        <f>IF(SUM(G138:G143)=0,"",SUM(G138:G143))</f>
        <v/>
      </c>
      <c r="G144" s="46" t="str">
        <f>IF(F144="","",ROUND(E144*F144,2))</f>
        <v/>
      </c>
    </row>
    <row r="145" spans="1:7" s="30" customFormat="1" ht="12">
      <c r="A145" s="49"/>
      <c r="B145" s="49"/>
      <c r="C145" s="49"/>
      <c r="D145" s="49"/>
      <c r="E145" s="50" t="s">
        <v>22</v>
      </c>
      <c r="F145" s="51" t="s">
        <v>35</v>
      </c>
      <c r="G145" s="51" t="str">
        <f>IF(F144="","",SUM(G138:G144))</f>
        <v/>
      </c>
    </row>
    <row r="146" spans="1:7" s="30" customFormat="1" ht="12">
      <c r="A146" s="36"/>
      <c r="B146" s="36"/>
      <c r="C146" s="36"/>
      <c r="D146" s="36"/>
      <c r="E146" s="36"/>
      <c r="F146" s="36"/>
      <c r="G146" s="36"/>
    </row>
    <row r="147" spans="1:7" ht="15.75">
      <c r="A147" s="6" t="s">
        <v>21</v>
      </c>
      <c r="B147" s="5" t="s">
        <v>20</v>
      </c>
      <c r="C147" s="4"/>
      <c r="D147" s="4"/>
      <c r="E147" s="4"/>
      <c r="F147" s="4"/>
      <c r="G147" s="4"/>
    </row>
    <row r="148" spans="1:7" ht="12.75">
      <c r="A148" s="3"/>
      <c r="B148" s="3"/>
      <c r="C148" s="3"/>
      <c r="D148" s="3"/>
      <c r="E148" s="3"/>
      <c r="F148" s="3"/>
      <c r="G148" s="3"/>
    </row>
    <row r="149" spans="1:7" s="38" customFormat="1" ht="22.5">
      <c r="A149" s="53" t="s">
        <v>19</v>
      </c>
      <c r="B149" s="53"/>
      <c r="C149" s="53" t="s">
        <v>18</v>
      </c>
      <c r="D149" s="53"/>
      <c r="E149" s="53"/>
      <c r="F149" s="54"/>
      <c r="G149" s="53" t="s">
        <v>17</v>
      </c>
    </row>
    <row r="150" spans="1:7" s="30" customFormat="1" ht="12">
      <c r="A150" s="33" t="s">
        <v>16</v>
      </c>
      <c r="B150" s="33" t="s">
        <v>15</v>
      </c>
      <c r="C150" s="33"/>
      <c r="D150" s="33"/>
      <c r="E150" s="33"/>
      <c r="F150" s="33"/>
      <c r="G150" s="55" t="str">
        <f>G19</f>
        <v/>
      </c>
    </row>
    <row r="151" spans="1:7" s="30" customFormat="1" ht="12">
      <c r="A151" s="33" t="s">
        <v>14</v>
      </c>
      <c r="B151" s="33" t="s">
        <v>13</v>
      </c>
      <c r="C151" s="33"/>
      <c r="D151" s="33"/>
      <c r="E151" s="33"/>
      <c r="F151" s="33"/>
      <c r="G151" s="55" t="str">
        <f>G31</f>
        <v/>
      </c>
    </row>
    <row r="152" spans="1:7" s="30" customFormat="1" ht="12">
      <c r="A152" s="33" t="s">
        <v>12</v>
      </c>
      <c r="B152" s="33" t="s">
        <v>11</v>
      </c>
      <c r="C152" s="33"/>
      <c r="D152" s="33"/>
      <c r="E152" s="33"/>
      <c r="F152" s="33"/>
      <c r="G152" s="55" t="str">
        <f>G56</f>
        <v/>
      </c>
    </row>
    <row r="153" spans="1:7" s="30" customFormat="1" ht="12">
      <c r="A153" s="33" t="s">
        <v>10</v>
      </c>
      <c r="B153" s="33" t="s">
        <v>9</v>
      </c>
      <c r="C153" s="33"/>
      <c r="D153" s="33"/>
      <c r="E153" s="33"/>
      <c r="F153" s="33"/>
      <c r="G153" s="55" t="str">
        <f>G81</f>
        <v/>
      </c>
    </row>
    <row r="154" spans="1:7" s="30" customFormat="1" ht="12">
      <c r="A154" s="33" t="s">
        <v>8</v>
      </c>
      <c r="B154" s="33" t="s">
        <v>7</v>
      </c>
      <c r="C154" s="33"/>
      <c r="D154" s="33"/>
      <c r="E154" s="33"/>
      <c r="F154" s="33"/>
      <c r="G154" s="55" t="str">
        <f>G98</f>
        <v/>
      </c>
    </row>
    <row r="155" spans="1:7" s="30" customFormat="1" ht="24.95" customHeight="1">
      <c r="A155" s="73" t="s">
        <v>6</v>
      </c>
      <c r="B155" s="81" t="s">
        <v>225</v>
      </c>
      <c r="C155" s="81"/>
      <c r="D155" s="81"/>
      <c r="E155" s="81"/>
      <c r="F155" s="81"/>
      <c r="G155" s="74" t="str">
        <f>G132</f>
        <v/>
      </c>
    </row>
    <row r="156" spans="1:7" s="30" customFormat="1" ht="24.95" customHeight="1">
      <c r="A156" s="73" t="s">
        <v>5</v>
      </c>
      <c r="B156" s="82" t="s">
        <v>222</v>
      </c>
      <c r="C156" s="82"/>
      <c r="D156" s="82"/>
      <c r="E156" s="82"/>
      <c r="F156" s="82"/>
      <c r="G156" s="74" t="str">
        <f>G145</f>
        <v/>
      </c>
    </row>
    <row r="157" spans="1:7" s="30" customFormat="1" ht="12">
      <c r="A157" s="33"/>
      <c r="B157" s="59" t="s">
        <v>4</v>
      </c>
      <c r="C157" s="33"/>
      <c r="D157" s="33"/>
      <c r="E157" s="33"/>
      <c r="F157" s="33"/>
      <c r="G157" s="60" t="str">
        <f>IF(SUM(G150:G156)=0,"",ROUND(SUM(G150:G156),2))</f>
        <v/>
      </c>
    </row>
    <row r="158" spans="1:7" s="30" customFormat="1" ht="12">
      <c r="A158" s="33"/>
      <c r="B158" s="57" t="s">
        <v>3</v>
      </c>
      <c r="C158" s="57"/>
      <c r="D158" s="58">
        <v>0</v>
      </c>
      <c r="E158" s="57" t="s">
        <v>1</v>
      </c>
      <c r="F158" s="57"/>
      <c r="G158" s="56" t="str">
        <f>IF(G157="","",ROUND(G157*D158/100,2))</f>
        <v/>
      </c>
    </row>
    <row r="159" spans="1:7" s="30" customFormat="1" ht="12">
      <c r="A159" s="33"/>
      <c r="B159" s="77" t="s">
        <v>245</v>
      </c>
      <c r="C159" s="57"/>
      <c r="D159" s="57"/>
      <c r="E159" s="57"/>
      <c r="F159" s="57"/>
      <c r="G159" s="78" t="str">
        <f>IF(G157="","",G157-G158)</f>
        <v/>
      </c>
    </row>
    <row r="160" spans="1:7" s="30" customFormat="1" ht="12" hidden="1">
      <c r="A160" s="33"/>
      <c r="B160" s="57" t="s">
        <v>2</v>
      </c>
      <c r="C160" s="57"/>
      <c r="D160" s="57">
        <v>22</v>
      </c>
      <c r="E160" s="57" t="s">
        <v>1</v>
      </c>
      <c r="F160" s="57"/>
      <c r="G160" s="56" t="str">
        <f>IF(G157="","",ROUND(G159*D160/100,2))</f>
        <v/>
      </c>
    </row>
    <row r="161" spans="1:7" s="30" customFormat="1" ht="12" hidden="1">
      <c r="A161" s="33"/>
      <c r="B161" s="61" t="s">
        <v>0</v>
      </c>
      <c r="C161" s="57"/>
      <c r="D161" s="57"/>
      <c r="E161" s="57"/>
      <c r="F161" s="57"/>
      <c r="G161" s="60" t="str">
        <f>IF(G157="","",G159+G160)</f>
        <v/>
      </c>
    </row>
  </sheetData>
  <sheetProtection password="CAFF" sheet="1" objects="1" scenarios="1" selectLockedCells="1"/>
  <mergeCells count="12">
    <mergeCell ref="B155:F155"/>
    <mergeCell ref="B156:F156"/>
    <mergeCell ref="A1:F1"/>
    <mergeCell ref="B83:G83"/>
    <mergeCell ref="B100:G100"/>
    <mergeCell ref="B134:G134"/>
    <mergeCell ref="C3:G3"/>
    <mergeCell ref="C4:G4"/>
    <mergeCell ref="B7:G7"/>
    <mergeCell ref="B21:G21"/>
    <mergeCell ref="B33:G33"/>
    <mergeCell ref="B58:G58"/>
  </mergeCells>
  <pageMargins left="0.98425196850393704" right="0.45" top="0.98425196850393704" bottom="0.98425196850393704" header="0.51181102362204722" footer="0.51181102362204722"/>
  <pageSetup paperSize="9" scale="99" firstPageNumber="0" fitToWidth="0" fitToHeight="0" orientation="portrait" horizontalDpi="300" verticalDpi="300" r:id="rId1"/>
  <headerFooter alignWithMargins="0">
    <oddHeader>&amp;L&amp;G</oddHeader>
    <oddFooter>&amp;C&amp;P/&amp;N</oddFooter>
  </headerFooter>
  <rowBreaks count="5" manualBreakCount="5">
    <brk id="32" max="16383" man="1"/>
    <brk id="57" max="16383" man="1"/>
    <brk id="125" max="6" man="1"/>
    <brk id="141" max="6" man="1"/>
    <brk id="14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Popis</vt:lpstr>
      <vt:lpstr>Popis!_1Excel_BuiltIn_Print_Area_1_1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Marko</cp:lastModifiedBy>
  <cp:lastPrinted>2014-05-09T07:13:22Z</cp:lastPrinted>
  <dcterms:created xsi:type="dcterms:W3CDTF">2013-08-26T15:45:09Z</dcterms:created>
  <dcterms:modified xsi:type="dcterms:W3CDTF">2014-05-09T08:38:20Z</dcterms:modified>
</cp:coreProperties>
</file>