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14415" windowHeight="12795" tabRatio="912" firstSheet="1" activeTab="5"/>
  </bookViews>
  <sheets>
    <sheet name="Module1" sheetId="2" state="veryHidden" r:id="rId1"/>
    <sheet name="REKAPITULACIJA" sheetId="71" r:id="rId2"/>
    <sheet name="CESTA II.FAZA" sheetId="79" r:id="rId3"/>
    <sheet name="FEK KANALIZACIJA II.FAZA" sheetId="92" r:id="rId4"/>
    <sheet name="J.RAZSVETLJAVA II.FAZA" sheetId="87" r:id="rId5"/>
    <sheet name="VODOVOD II.FAZA" sheetId="89" r:id="rId6"/>
  </sheets>
  <definedNames>
    <definedName name="_xlnm.Print_Area" localSheetId="2">'CESTA II.FAZA'!$A$1:$F$242</definedName>
    <definedName name="_xlnm.Print_Area" localSheetId="3">'FEK KANALIZACIJA II.FAZA'!$A$1:$F$85</definedName>
    <definedName name="_xlnm.Print_Area" localSheetId="4">'J.RAZSVETLJAVA II.FAZA'!$A$1:$F$35</definedName>
    <definedName name="_xlnm.Print_Area" localSheetId="1">REKAPITULACIJA!$A$1:$F$38</definedName>
    <definedName name="_xlnm.Print_Area" localSheetId="5">'VODOVOD II.FAZA'!$A$1:$F$137</definedName>
  </definedNames>
  <calcPr calcId="125725"/>
</workbook>
</file>

<file path=xl/calcChain.xml><?xml version="1.0" encoding="utf-8"?>
<calcChain xmlns="http://schemas.openxmlformats.org/spreadsheetml/2006/main">
  <c r="D91" i="79"/>
  <c r="D66"/>
  <c r="D62"/>
  <c r="D60"/>
  <c r="D56"/>
  <c r="D48"/>
  <c r="D46"/>
  <c r="F12" i="87"/>
  <c r="F18" i="79" l="1"/>
  <c r="D43" i="92"/>
  <c r="F43" s="1"/>
  <c r="D68" i="79"/>
  <c r="F68" s="1"/>
  <c r="F71" i="92"/>
  <c r="F69"/>
  <c r="F49"/>
  <c r="B83"/>
  <c r="B82"/>
  <c r="B81"/>
  <c r="B80"/>
  <c r="F75"/>
  <c r="F73"/>
  <c r="I69"/>
  <c r="I67"/>
  <c r="F63"/>
  <c r="F61"/>
  <c r="F59"/>
  <c r="F57"/>
  <c r="F55"/>
  <c r="F51"/>
  <c r="F41"/>
  <c r="F37"/>
  <c r="F36"/>
  <c r="F35"/>
  <c r="F31"/>
  <c r="F29"/>
  <c r="F27"/>
  <c r="F25"/>
  <c r="F21"/>
  <c r="F19"/>
  <c r="F13"/>
  <c r="F9" s="1"/>
  <c r="F80" s="1"/>
  <c r="D224" i="79"/>
  <c r="F224" s="1"/>
  <c r="D182"/>
  <c r="F182" s="1"/>
  <c r="D178"/>
  <c r="F178" s="1"/>
  <c r="D160"/>
  <c r="F160" s="1"/>
  <c r="D84"/>
  <c r="F84" s="1"/>
  <c r="D82"/>
  <c r="D76"/>
  <c r="F76" s="1"/>
  <c r="D74"/>
  <c r="F74" s="1"/>
  <c r="D64"/>
  <c r="F64" s="1"/>
  <c r="D50"/>
  <c r="F50" s="1"/>
  <c r="F46"/>
  <c r="F135" i="89"/>
  <c r="F131"/>
  <c r="F132"/>
  <c r="F130"/>
  <c r="F120"/>
  <c r="F121"/>
  <c r="F122"/>
  <c r="F123"/>
  <c r="F124"/>
  <c r="F125"/>
  <c r="F119"/>
  <c r="F113"/>
  <c r="F114"/>
  <c r="F115"/>
  <c r="F116"/>
  <c r="F117"/>
  <c r="F112"/>
  <c r="F98"/>
  <c r="F99"/>
  <c r="F100"/>
  <c r="F101"/>
  <c r="F102"/>
  <c r="F103"/>
  <c r="F104"/>
  <c r="F105"/>
  <c r="F106"/>
  <c r="F107"/>
  <c r="F97"/>
  <c r="F94"/>
  <c r="F77"/>
  <c r="F80"/>
  <c r="F81"/>
  <c r="F76"/>
  <c r="F47"/>
  <c r="F57"/>
  <c r="F61"/>
  <c r="F63"/>
  <c r="F65"/>
  <c r="F45"/>
  <c r="F28"/>
  <c r="F30"/>
  <c r="F32"/>
  <c r="F28" i="87"/>
  <c r="F29"/>
  <c r="F30"/>
  <c r="F27"/>
  <c r="F13"/>
  <c r="F14"/>
  <c r="F15"/>
  <c r="F16"/>
  <c r="F17"/>
  <c r="F18"/>
  <c r="F19"/>
  <c r="F20"/>
  <c r="F11"/>
  <c r="F75" i="79"/>
  <c r="F60"/>
  <c r="F61"/>
  <c r="F27"/>
  <c r="F29"/>
  <c r="F30"/>
  <c r="F31"/>
  <c r="F32"/>
  <c r="D59" i="89"/>
  <c r="F59" s="1"/>
  <c r="D24"/>
  <c r="F24" s="1"/>
  <c r="A28" i="87"/>
  <c r="A29" s="1"/>
  <c r="A30" s="1"/>
  <c r="A12"/>
  <c r="A13" s="1"/>
  <c r="A14" s="1"/>
  <c r="A15" s="1"/>
  <c r="A16" s="1"/>
  <c r="A17" s="1"/>
  <c r="A18" s="1"/>
  <c r="A19" s="1"/>
  <c r="A20" s="1"/>
  <c r="F220" i="79"/>
  <c r="F218"/>
  <c r="F216"/>
  <c r="F214"/>
  <c r="F132"/>
  <c r="F118"/>
  <c r="F180"/>
  <c r="F176"/>
  <c r="F170"/>
  <c r="F168"/>
  <c r="F166"/>
  <c r="F158"/>
  <c r="F156"/>
  <c r="F154"/>
  <c r="F152"/>
  <c r="F150"/>
  <c r="F148"/>
  <c r="F146"/>
  <c r="F144"/>
  <c r="F70"/>
  <c r="F52"/>
  <c r="F26"/>
  <c r="F208"/>
  <c r="F184"/>
  <c r="F142"/>
  <c r="F114"/>
  <c r="F110"/>
  <c r="F108"/>
  <c r="F99"/>
  <c r="F95"/>
  <c r="F78"/>
  <c r="F62"/>
  <c r="F20"/>
  <c r="F138"/>
  <c r="B238"/>
  <c r="B237"/>
  <c r="B236"/>
  <c r="B235"/>
  <c r="B234"/>
  <c r="B233"/>
  <c r="F228"/>
  <c r="F226"/>
  <c r="J224"/>
  <c r="J222"/>
  <c r="F206"/>
  <c r="F204"/>
  <c r="F202"/>
  <c r="F198"/>
  <c r="F196"/>
  <c r="F194"/>
  <c r="F188"/>
  <c r="F174"/>
  <c r="F172"/>
  <c r="F164"/>
  <c r="F136"/>
  <c r="F125"/>
  <c r="F122"/>
  <c r="F116"/>
  <c r="F106"/>
  <c r="F103"/>
  <c r="F97"/>
  <c r="F93"/>
  <c r="F91"/>
  <c r="F82"/>
  <c r="F66"/>
  <c r="F56"/>
  <c r="F48"/>
  <c r="F39"/>
  <c r="F37"/>
  <c r="F67" i="89" l="1"/>
  <c r="D49"/>
  <c r="F49" s="1"/>
  <c r="D36"/>
  <c r="F36" s="1"/>
  <c r="D38"/>
  <c r="F38" s="1"/>
  <c r="D89"/>
  <c r="F89" s="1"/>
  <c r="D85"/>
  <c r="F85" s="1"/>
  <c r="D34"/>
  <c r="F34" s="1"/>
  <c r="D87"/>
  <c r="F87" s="1"/>
  <c r="D83"/>
  <c r="F83" s="1"/>
  <c r="D53"/>
  <c r="F53" s="1"/>
  <c r="D55"/>
  <c r="F55" s="1"/>
  <c r="D51"/>
  <c r="F51" s="1"/>
  <c r="D26"/>
  <c r="F26" s="1"/>
  <c r="F22" i="87"/>
  <c r="F32"/>
  <c r="F222" i="79"/>
  <c r="F45" i="92"/>
  <c r="F82" s="1"/>
  <c r="F212" i="79"/>
  <c r="F190"/>
  <c r="F237" s="1"/>
  <c r="F15" i="92"/>
  <c r="F81" s="1"/>
  <c r="F65"/>
  <c r="F83" s="1"/>
  <c r="F87" i="79"/>
  <c r="F235" s="1"/>
  <c r="F128"/>
  <c r="F236" s="1"/>
  <c r="F42"/>
  <c r="F234" s="1"/>
  <c r="F10"/>
  <c r="F233" s="1"/>
  <c r="F210" l="1"/>
  <c r="F238" s="1"/>
  <c r="F240" s="1"/>
  <c r="F11" i="71" s="1"/>
  <c r="F40" i="89"/>
  <c r="F15" s="1"/>
  <c r="F137"/>
  <c r="F17" s="1"/>
  <c r="F35" i="87"/>
  <c r="F12" i="71" s="1"/>
  <c r="F16" i="89"/>
  <c r="F85" i="92"/>
  <c r="F17" i="71" s="1"/>
  <c r="F18" i="89" l="1"/>
  <c r="F16" i="71" s="1"/>
  <c r="F18" s="1"/>
  <c r="F13"/>
  <c r="F19" l="1"/>
  <c r="F24" s="1"/>
  <c r="F14"/>
  <c r="F23" l="1"/>
  <c r="F26" s="1"/>
  <c r="F21"/>
</calcChain>
</file>

<file path=xl/sharedStrings.xml><?xml version="1.0" encoding="utf-8"?>
<sst xmlns="http://schemas.openxmlformats.org/spreadsheetml/2006/main" count="626" uniqueCount="382">
  <si>
    <t>m2</t>
  </si>
  <si>
    <t>Opis postavke</t>
  </si>
  <si>
    <t>m1</t>
  </si>
  <si>
    <t>m3</t>
  </si>
  <si>
    <t>Količina</t>
  </si>
  <si>
    <t>kos</t>
  </si>
  <si>
    <t>ura</t>
  </si>
  <si>
    <t>m</t>
  </si>
  <si>
    <t xml:space="preserve">Enota </t>
  </si>
  <si>
    <t>PREDDELA SKUPAJ:</t>
  </si>
  <si>
    <t>1.1 Geodetska dela</t>
  </si>
  <si>
    <t>Projektantski nadzor. Vrednost postavke je že fiksno določena v PIS-u in jo ponudnik ne more/ne sme spreminjati. Obračun projektantskega nadzora se bo izvedel po dokazljivih dejanskih stroških na podlagi računa izvajalca projektantskega nadzora.</t>
  </si>
  <si>
    <t>ZEMELJSKA DELA SKUPAJ:</t>
  </si>
  <si>
    <t>1 PREDDELA</t>
  </si>
  <si>
    <t>OPREMA CEST SKUPAJ:</t>
  </si>
  <si>
    <t>Postavitev in zavarovanje prečnega profila ostale javne ceste v ravninskem terenu</t>
  </si>
  <si>
    <t>2 ZEMELJSKA DELA</t>
  </si>
  <si>
    <t>2.1 Izkopi</t>
  </si>
  <si>
    <t>2.2 Planum temeljnih tal</t>
  </si>
  <si>
    <t>3 VOZIŠČNE KONSTRUKCIJE</t>
  </si>
  <si>
    <t>3.1 Nosilne plasti</t>
  </si>
  <si>
    <t>3.2 Obrabne plasti</t>
  </si>
  <si>
    <t>Pobrizg s kationsko bitumensko emulzijo nad 0,50 kg/m2</t>
  </si>
  <si>
    <t>Opomba:
vključno s čiščenjem utrjene/odrezkane površine s strojno krtačo ali vodnim curkom</t>
  </si>
  <si>
    <t>ODVODNJAVANJE SKUPAJ:</t>
  </si>
  <si>
    <t>TUJE STORITVE SKUPAJ:</t>
  </si>
  <si>
    <t>1.3 Ostala preddela</t>
  </si>
  <si>
    <t>pav</t>
  </si>
  <si>
    <t>Zap.št.</t>
  </si>
  <si>
    <t>Cena po enoti</t>
  </si>
  <si>
    <t>Pobrizg stika na obstoječem asfaltu z bitumensko emulzijo</t>
  </si>
  <si>
    <t>Izdelava temelja iz cementnega betona C 12/15, globine 80 cm, premera 20 cm</t>
  </si>
  <si>
    <t xml:space="preserve"> CENA SKUPAJ (brez DDV)</t>
  </si>
  <si>
    <t>,</t>
  </si>
  <si>
    <t>JAVNA RAZSVETLJAVA</t>
  </si>
  <si>
    <t>Zavarovanje gradbišča v času gradnje</t>
  </si>
  <si>
    <t>Dobava in vgraditev grednega robnika iz cementnega betona  s prerezom 5/20 cm</t>
  </si>
  <si>
    <t>Opomba:
V debelini 10 cm na obstoječo tamponsko podlago ter naklonom 4% od pločnika</t>
  </si>
  <si>
    <t>Dobava in vgraditev stebrička za prometni znak iz vroče cinkane jeklene cevi s premerom 64 mm, dolge 3450 mm</t>
  </si>
  <si>
    <t>Izdelava tankoslojne vzdolžne označbe na vozišču z enokomponentno belo barvo, vključno 250 g/m2 posipa z drobci / kroglicami stekla, strojno, debelina plasti suhe snovi 200 mikrometra, širina črte 15 cm</t>
  </si>
  <si>
    <t>Doplačilo za izdelavo prekinjenih vzdolžnih označb na vozišču, širina črte 15 cm</t>
  </si>
  <si>
    <t>Izdelava priključka drenažne cevi na meterorni jašek ali požiralnik</t>
  </si>
  <si>
    <t>5 OPREMA CEST</t>
  </si>
  <si>
    <t>5.1 Pokončna oprema cest</t>
  </si>
  <si>
    <t>5.2 Označbe na vozišču</t>
  </si>
  <si>
    <t>6 TUJE STORITVE</t>
  </si>
  <si>
    <t>6.3 Preskusi, nadzor in tehnična dokumentacija</t>
  </si>
  <si>
    <t>Obnova in zavarovanje zakoličbe osi trase javne ceste v ravninskem terenu</t>
  </si>
  <si>
    <t>Zakoličba in zavarovanje fekalne kanalizacije v ravninskem terenu</t>
  </si>
  <si>
    <t>Zakoličba in zavarovanje parkirišč, uvozov do parcel v ravninskem terenu</t>
  </si>
  <si>
    <t>Široki izkop lahke zemljine, strojno z odlaganjem na rob.</t>
  </si>
  <si>
    <t>Ureditev planuma temeljnih tal v lahki zemljini</t>
  </si>
  <si>
    <t>Zasaditev raznih dreves in grmovnih vrst na zelenicah</t>
  </si>
  <si>
    <t>Humuziranje zelenice z valjanjem, v debelini do 20 cm - strojno</t>
  </si>
  <si>
    <t>Valjanje tampona in izdelava finega planuma pred vgrajevanjem nosilnega, grobega sloja asfalta na pločniku</t>
  </si>
  <si>
    <t>Izdelava nosilne plasti bituminizirane zmesi AC 22 base B 50/70 A3 v debelini 6 cm na parkiriščih</t>
  </si>
  <si>
    <t>Izdelava obrabne in zaporne plasti bituminizirane zmesi AC 11 surf B 50/70 A3 v debelini 4 cm</t>
  </si>
  <si>
    <t>Dobava in vgraditev betonskega robnika(dvignjen/spuščen) iz cementnega betona  s prerezom 15/25 cm</t>
  </si>
  <si>
    <t>Izdelava bankine iz gramoza ali naravno zdrobljenega kamnitega materiala, široke 0,30 m z uvaljanjem</t>
  </si>
  <si>
    <t xml:space="preserve">Dobava in pritrditev prometnega znaka, ohišje iz vroče cinkane jeklene pločevine, velikost A = 400mm </t>
  </si>
  <si>
    <t>Izdelava druge tankoslojne označbe na vozišču, ročno z enokomponentno rumeno barvo -  parkirišče za invalide</t>
  </si>
  <si>
    <t>VODOVOD</t>
  </si>
  <si>
    <t>CESTA, PARKIRIŠČA, KANALIZACIJA</t>
  </si>
  <si>
    <t>Obnova in zavarovanje zakoličbe obstoječih komunalnih vodov (plin, vodovod, telekomunikacije, elektrika, kanalizacija) ostale javne ceste v ravninskem terenu</t>
  </si>
  <si>
    <t>Zakoličba in zavarovanje meteorne kanalizacije (meteorni kanal, cestna kanalizacija) v ravninskem terenu</t>
  </si>
  <si>
    <t>1.2 Čiščenje terena</t>
  </si>
  <si>
    <t>Posek in odstranitev drevesa z deblom premera 11 do 30 cm ter odstranitev vej</t>
  </si>
  <si>
    <t>Košnja oz. mulčanje visoke trave.</t>
  </si>
  <si>
    <t>Demontaža prometnega znaka na enem podstavku</t>
  </si>
  <si>
    <t xml:space="preserve">Rezkanje (in odvoz) asfaltne zmesi v debelini 0 do 4 cm </t>
  </si>
  <si>
    <t>Površinski izkop plodne zemljine - 1. kategorije - strojno z odlaganjem na rob in uporaba za ureditev zelenic</t>
  </si>
  <si>
    <t>Strojno - ročni izkop za kanalske rove in jaške, požiralnike meteorne, fekalne kanalizacije, širine 1,00 m do 1,50 m in globine do 1,0 m, z odlaganjem na rob jarka. Upoštevan izkop pod nivojem spodnjega ustroja ceste.</t>
  </si>
  <si>
    <t>Strojno - ročni izkop za lovilec olj.</t>
  </si>
  <si>
    <t>Dobava in polaganje gradbenega filca - ločilni sloj politlak 500 g</t>
  </si>
  <si>
    <t>Planiranje in nabijanje dna jarka kanalskih rovov po izkopu do točnosti +-3 cm</t>
  </si>
  <si>
    <t>Izdelava posteljice in zasip kanalizacijskih cevi  s peščenim materialom 4/8 mm ter ročnim komprimiranje v plasteh po 15 cm do višine 30 cm nad temenom  cevi.</t>
  </si>
  <si>
    <t>Zasip fekalne kanalizacije in revizijskih jaškov z izkopanim materialom v območju zelenice, komprimiranje  v plasteh po 20 cm.</t>
  </si>
  <si>
    <t>Doplačilo za zatravitev s semenom</t>
  </si>
  <si>
    <t>2.3 Nasipi, zasipi, klini, posteljica in glinasti naboj</t>
  </si>
  <si>
    <t>2.4 Brežine in zelenice</t>
  </si>
  <si>
    <t>2.5 Prevozi, razprostiranje in ureditev deponij materiala</t>
  </si>
  <si>
    <t>Valjanje tampona in izdelava finega planuma pred vgrajevanjem nosilnega, grobega sloja asfalta na cesti, uvozih in parkiriščih</t>
  </si>
  <si>
    <t>Izdelava nosilne plasti bituminizirane zmesi AC 32 base B 50/70 A2 v debelini 8 cm na cesti in uvozih</t>
  </si>
  <si>
    <t>Izdelava obrabne in zaporne plasti bituminizirane zmesi AC 8 surf B 70/100 A5 v debelini 5 cm</t>
  </si>
  <si>
    <t>Zasip cevne drenaže z drenažnim drobljencem 8-16 mm.</t>
  </si>
  <si>
    <t>3.3 Robni elementi vozišč</t>
  </si>
  <si>
    <t>3.4 Bankine</t>
  </si>
  <si>
    <t>4.1 Globinsko odvodnjavanje - drenaže</t>
  </si>
  <si>
    <t>4.2 Globinsko odvodnjavanje - kanalizacija</t>
  </si>
  <si>
    <r>
      <t xml:space="preserve">Dobava in polaganje betonskih kanalizacijskih cevi </t>
    </r>
    <r>
      <rPr>
        <b/>
        <sz val="10"/>
        <rFont val="Arial"/>
        <family val="2"/>
        <charset val="238"/>
      </rPr>
      <t>fi315</t>
    </r>
    <r>
      <rPr>
        <sz val="10"/>
        <rFont val="Arial"/>
        <family val="2"/>
        <charset val="238"/>
      </rPr>
      <t>- meteorni kanal</t>
    </r>
  </si>
  <si>
    <r>
      <t xml:space="preserve">Dobava in polaganje betonskih kanalizacijskih cevi </t>
    </r>
    <r>
      <rPr>
        <b/>
        <sz val="10"/>
        <rFont val="Arial"/>
        <family val="2"/>
        <charset val="238"/>
      </rPr>
      <t>fi400</t>
    </r>
    <r>
      <rPr>
        <sz val="10"/>
        <rFont val="Arial"/>
        <family val="2"/>
        <charset val="238"/>
      </rPr>
      <t>- meteorni kanal</t>
    </r>
  </si>
  <si>
    <r>
      <t xml:space="preserve">Dobava in polaganje betonskih kanalizacijskih cevi </t>
    </r>
    <r>
      <rPr>
        <b/>
        <sz val="10"/>
        <rFont val="Arial"/>
        <family val="2"/>
        <charset val="238"/>
      </rPr>
      <t>fi500</t>
    </r>
    <r>
      <rPr>
        <sz val="10"/>
        <rFont val="Arial"/>
        <family val="2"/>
        <charset val="238"/>
      </rPr>
      <t>- meteorni kanal</t>
    </r>
  </si>
  <si>
    <t>4.3 Jaški</t>
  </si>
  <si>
    <t>Dobava in vgraditev PE jaška - požiralnik s peskolovom, krožnega prereza s premerom 40 cm, globokega do 1,5 m - cestna kanalizacija</t>
  </si>
  <si>
    <t>Dobava in vgraditev PE jaška - požiralnik s peskolovom, krožnega prereza s premerom 60 cm, globokega do 1,5 m - cestna kanalizacija</t>
  </si>
  <si>
    <t>Dobava in vgraditev PE jaška - požiralnik s peskolovom, krožnega prereza s premerom 40 cm, globokega od 1,51 m do 2,0 m - cestna kanalizacija</t>
  </si>
  <si>
    <t>Dobava in vgraditev PE jaška, krožnega prereza s premerom DN 800, globokega od 1,0 m do 1,20 m - protihrupni, komplet z betonskim okvirjem - meteorna kanal</t>
  </si>
  <si>
    <t>Dobava in vgraditev LTŽ rešetke z nosilnostjo 400 kN, s prerezom 400/400 mm v skladu s SIST EN124-2:2015.</t>
  </si>
  <si>
    <t>Dobava in vgraditev pokrova z nosilnostjo 125 kN, s prerezom 400/400 mm v skladu s SIST EN124-2:2015.</t>
  </si>
  <si>
    <t xml:space="preserve">Dobava in montaža pokrova iz nodularne litine DN600mm, s protihrupnim vložkom, nosilnosti 400 kN. </t>
  </si>
  <si>
    <t xml:space="preserve">Dobava in montaža pokrova iz nodularne litine DN600mm, s protihrupnim vložkom, nosilnosti 125 kN. </t>
  </si>
  <si>
    <t>Dobava in vgraditev vtočnega robnika iz cementnega betona  s prerezom 15/25 cm</t>
  </si>
  <si>
    <t>Izdelava navezave na obstoječi revizijski jašek, z rezanjem luknje, dobavo in namestitvijo drsne spojke in obbetoniranjem spoja.</t>
  </si>
  <si>
    <t>Dobava in vgraditev lovilca olj z vsemi pomožnimi deli in materialom.</t>
  </si>
  <si>
    <t>4.4 Vtočno/iztočna glava</t>
  </si>
  <si>
    <t>4.1 Površinsko odvodnjavanje - severni melioracijski jarek MJ9</t>
  </si>
  <si>
    <t xml:space="preserve">Profiliranje severnega melioracijskega jarka </t>
  </si>
  <si>
    <t>Izdelava druge tankoslojne označbe na vozišču, ročno z enokomponentno belo barvo -  stop črta, parkirišča, prehodi za pešce, parkirišče za motorna kolesa</t>
  </si>
  <si>
    <t>6.1 JAVNA RAZSVETLJAVA - gradbena dela</t>
  </si>
  <si>
    <t xml:space="preserve">Izkop za potrebe postavitve montažnega temelja (Ø0,8x1,50m), kompletno z zasutjem in končno ureditvijo </t>
  </si>
  <si>
    <t>Strojni izkop  jarka poprečne globine 0,8m, širine 0,4m, v zemljišču III kategorije.</t>
  </si>
  <si>
    <t>Zasutje kabelskega jarka globine 0,8m, širine 0,4m v višini 0,5m z izkopanim materialom in v višini 0,3m z gramozom, nabijanjem po plasteh in končno ureditvijo trase</t>
  </si>
  <si>
    <t>Rezanje in rušenje asfalta, ter ponovno asfaltiranje, z vsemi pripravljalnimi in gradbenimi deli</t>
  </si>
  <si>
    <t>Stalni ali občasni geološki nadzor pri gradnji objekta, vključuje razna merjenja ali izračune stabilnosti objekta glede na geološke razmere terena.</t>
  </si>
  <si>
    <t>Preizkus vodotesnosti fekalne kanalizacije skladno s standardom EN 1610.</t>
  </si>
  <si>
    <t>Vnos v kataster komunalnih naprav po navodilih upravljavca.</t>
  </si>
  <si>
    <t>Izdelava kompletne projektne dokumentacije za projekt izvedenih del vključno z geodetskim posnetkom.</t>
  </si>
  <si>
    <t>Opis</t>
  </si>
  <si>
    <t>dobava in polaganje opozorilnega traku z napisom "POZOR ELEKTROENERGETSKI KABEL"</t>
  </si>
  <si>
    <t>dobava in polaganje pocinkanega jeklenega traka FeZn 25x4 mm</t>
  </si>
  <si>
    <t>spoj ozemljila na kandelaber, komplet z antikorozijsko zaščito spoja</t>
  </si>
  <si>
    <t>instalacija (ožičenje)  kandelabrov in sicer od priključne omarice v svetilki do same svetilke s kablom NYM 4x1,5 mm2</t>
  </si>
  <si>
    <t>dodatna antikorozijska zaščita dela droga in vijakov v zemlji z bitumenskim premazom</t>
  </si>
  <si>
    <t>SKUPAJ</t>
  </si>
  <si>
    <t>priklop energetskega kabla na obstoječo JR</t>
  </si>
  <si>
    <t>funkcionalni preizkus in pregled električne inštalacije ter označevanje</t>
  </si>
  <si>
    <t>priprava projektne dokumentacije (PID), dokazila o zanesljivosti objekta in ostale tehnične dokumentacije</t>
  </si>
  <si>
    <t>Opomba:</t>
  </si>
  <si>
    <t>Geodetski posnetki, zakoličbe trase komunalnih vodov, izkopi in zasutja kabelskih jarkov, podvrtavanje/rezanje cestišča, izkopi za potrebe temelja in temelji kandelabrov, so zajeti v gradbenem delu projekta</t>
  </si>
  <si>
    <t>VREDNOST DEL</t>
  </si>
  <si>
    <t>SKUPAJ Z DDV</t>
  </si>
  <si>
    <t>REKAPITULACIJA</t>
  </si>
  <si>
    <t>Poz.</t>
  </si>
  <si>
    <t>Vrednost</t>
  </si>
  <si>
    <t>A</t>
  </si>
  <si>
    <t>PRIPRAVLJALNA IN ZAKLJUČNA DELA</t>
  </si>
  <si>
    <t>B</t>
  </si>
  <si>
    <t>ZEMELJSKA IN GRADBENA DELA</t>
  </si>
  <si>
    <t>C</t>
  </si>
  <si>
    <t>MONTAŽNA DELA</t>
  </si>
  <si>
    <t xml:space="preserve">SKUPAJ </t>
  </si>
  <si>
    <t>Opis dela</t>
  </si>
  <si>
    <t>Enota mere</t>
  </si>
  <si>
    <t xml:space="preserve">Količina </t>
  </si>
  <si>
    <t xml:space="preserve">Cena na enoto </t>
  </si>
  <si>
    <t xml:space="preserve">Skupaj </t>
  </si>
  <si>
    <t>Zakoličba trase vodovoda s strani pooblaščenega geodeta in izdelava zapisnika o zakoličbi.</t>
  </si>
  <si>
    <t>Postavitev in zavarovanje prečnih profilov.</t>
  </si>
  <si>
    <t>Nadzor upravljavca vodovoda v času gradnje (inženir)</t>
  </si>
  <si>
    <t>ur</t>
  </si>
  <si>
    <t>Iskanje obstoječega vodovoda in izvedba prevezave novozgrajenega vodovoda na obstoječe vode. V kompletu vsa potrebna sondiranja z vsem potrebnim materialom.</t>
  </si>
  <si>
    <t>kpl</t>
  </si>
  <si>
    <t>Prenos geodetskega načrta v okolje operativnega katastra infrastrukture upravljavca (izvede upravljavec vodovoda).</t>
  </si>
  <si>
    <t xml:space="preserve">PRIPR. IN ZAKLJ. DELA SKUPAJ: </t>
  </si>
  <si>
    <t>GRADBENA DELA</t>
  </si>
  <si>
    <t xml:space="preserve">Dobava in vgrajevanje peska granulacije 0-4mm (okrogla zrnca) za posteljico ob cevi in nad cevmi. </t>
  </si>
  <si>
    <t>Prevoz materiala na ustrezno deponijo.</t>
  </si>
  <si>
    <t>Razplaniranje odvečne zemljine na deponiji.</t>
  </si>
  <si>
    <t>Obbetoniranje cestnih kap C16/30 v obsegu 15cm okoli cestne kape in v njeni celotni višini (izven asfalta), oz. do asfaltne podlage.</t>
  </si>
  <si>
    <t>kom</t>
  </si>
  <si>
    <t>Črpanje podtalne vode v času gradnje, komplet z vsemi pomožnimi deli.</t>
  </si>
  <si>
    <t>GRADBENA DELA SKUPAJ:</t>
  </si>
  <si>
    <t xml:space="preserve">MONTAŽNA DELA </t>
  </si>
  <si>
    <t xml:space="preserve">V cenah posameznih postavk so zajeti vsi stroški: nabava materiala, transport, vgradnja in montaža. </t>
  </si>
  <si>
    <t>Dobava in montaža vodovodnih cevi, skupaj s spojnim, veznim in tesnilnim materialom:</t>
  </si>
  <si>
    <r>
      <t xml:space="preserve">PE 100 PN 16 </t>
    </r>
    <r>
      <rPr>
        <sz val="9"/>
        <rFont val="Arial"/>
        <family val="2"/>
        <charset val="238"/>
      </rPr>
      <t>Ø</t>
    </r>
    <r>
      <rPr>
        <sz val="9"/>
        <color indexed="8"/>
        <rFont val="Arial"/>
        <family val="2"/>
        <charset val="238"/>
      </rPr>
      <t>110 RC PROTECT SDR11 PN16</t>
    </r>
  </si>
  <si>
    <r>
      <t xml:space="preserve">PE 100 PN 16 </t>
    </r>
    <r>
      <rPr>
        <sz val="9"/>
        <rFont val="Arial"/>
        <family val="2"/>
        <charset val="238"/>
      </rPr>
      <t>Ø63</t>
    </r>
    <r>
      <rPr>
        <sz val="9"/>
        <color indexed="8"/>
        <rFont val="Arial"/>
        <family val="2"/>
        <charset val="238"/>
      </rPr>
      <t xml:space="preserve"> RC PROTECT SDR11 PN16</t>
    </r>
  </si>
  <si>
    <t>1.1</t>
  </si>
  <si>
    <t>2.1</t>
  </si>
  <si>
    <t>Tlačni preizkus izvedega cevovoda in izdelava poročila po SIST EN805 s strani akreditirene institucije.</t>
  </si>
  <si>
    <t>2.2</t>
  </si>
  <si>
    <t>Dezinfekcija in izpiranje cevovoda po izvršenem tlačnem preizkusu.</t>
  </si>
  <si>
    <t>2.3</t>
  </si>
  <si>
    <t>Odvzem vzorca vode po dezinfekciji in izpiranju z pridobitvijo Poročila o zdravstveni ustreznosti s strani pooblaščene institucije.</t>
  </si>
  <si>
    <t>Dobava in montaža fazonskih kosov skupaj s spojnim, veznim in tesnilnim materialom</t>
  </si>
  <si>
    <t>3.1</t>
  </si>
  <si>
    <t>LOMI NA CEVOVODU</t>
  </si>
  <si>
    <t>lomi na cevovodu PE Ø1110</t>
  </si>
  <si>
    <t>lok elektrovarilni 90°  Ø110 SDR 11 PN16</t>
  </si>
  <si>
    <t>3.2</t>
  </si>
  <si>
    <t>NADZEMNI HIDRANT na PE Ø110</t>
  </si>
  <si>
    <t>MMB DN 100/80 bajonetni</t>
  </si>
  <si>
    <t>ZASUN HSM DN80 bajonetni + tel.vgradna,grt.</t>
  </si>
  <si>
    <t>SM-kos DN 80-M bajonetni</t>
  </si>
  <si>
    <t>EN kos DN80 bajonetni</t>
  </si>
  <si>
    <t>FF kos DN80/200</t>
  </si>
  <si>
    <t>FF kos DN80/400</t>
  </si>
  <si>
    <t xml:space="preserve">PE prehodni kos DN110/100 s sidrno objemko </t>
  </si>
  <si>
    <t>cestna kapa za zasun + podložna plošča</t>
  </si>
  <si>
    <t>3.7</t>
  </si>
  <si>
    <t>VOZLIŠČA - ODCEPI</t>
  </si>
  <si>
    <t>VOZLIŠČE na NL DN200 - ODCEP  PE Ø110</t>
  </si>
  <si>
    <t>MMB z int.zasunom DN 200/100 bajonetni</t>
  </si>
  <si>
    <t>sidrna objemka DN200 bajonetna</t>
  </si>
  <si>
    <t>VOZLIŠČE na NL DN300 - ODCEP PE Ø110</t>
  </si>
  <si>
    <t>MMB DN 300/100 sidrni bajonetni</t>
  </si>
  <si>
    <t>ZASUN HSM DN100 bajonetni + tel.vgradna,grt.</t>
  </si>
  <si>
    <t>sidrna objemka DN300 bajonetna</t>
  </si>
  <si>
    <t>3.8</t>
  </si>
  <si>
    <t>PRIKLJUČKI</t>
  </si>
  <si>
    <t xml:space="preserve">PRIKLJUČEK PE Ø63 na PE Ø110 </t>
  </si>
  <si>
    <t>NAVRTALNI ZASUN ZA ODCEPE Ø50-63, z vrtljivim kolenom z ISO spojko Ø63 in dvod.oklepom Ø110</t>
  </si>
  <si>
    <t>cestna kapa za navrt.zasun + podložna plošča</t>
  </si>
  <si>
    <t>ozn. tablica + poc.steber Ø48 + poc.sidro stebra</t>
  </si>
  <si>
    <t>3.5</t>
  </si>
  <si>
    <t>VODOMERNI JAŠKI</t>
  </si>
  <si>
    <t>Vodomerni jašek iz PE materiala, okrogle oblike, minimalni notranji svetli premer (DN) 600mm, minimalne višine 1000mm, pokrov iz umetne mase, komplet z REDUCIRNIM VENTILOM DN20-z manometrom in volumetričnim vodomerom DN20.</t>
  </si>
  <si>
    <t>MONTAŽNA DELA SKUPAJ:</t>
  </si>
  <si>
    <t xml:space="preserve">dobava in polaganje energetskega kabla NAY2Y-J  4x25mm2 v cevi položene v kabelski jarek </t>
  </si>
  <si>
    <t>dobava in polaganje plastične, rebraste, zaščitne cevi (dvoslojna) PC-E Ø63, na dno kabelskega jarka</t>
  </si>
  <si>
    <t>dobava in montaža tipskega, jeklenega kandelabra, antikorozijsko zaščitenega z galvanizacijo, višine h=9m,  s siderno ploščo za pritrditev na montažni betonski temelj in sidrom</t>
  </si>
  <si>
    <t>dobava in montaža priključnega seta za trifazni prehod, primeren za priključitev max. 3 kablov 4x25mm2, komplet s taljivim vložkom D01, 6A</t>
  </si>
  <si>
    <t>zaščitna rebrasta cev Ø160 za PE Ø110</t>
  </si>
  <si>
    <t xml:space="preserve">zaščitna rebrasta cev Ø110 za PE Ø63 </t>
  </si>
  <si>
    <t>PE elektrfuz. obojka  Ø110 SDR11 PN16</t>
  </si>
  <si>
    <r>
      <t xml:space="preserve">Pri NL ceveh se upošteva izvedba </t>
    </r>
    <r>
      <rPr>
        <b/>
        <sz val="9"/>
        <rFont val="Arial"/>
        <family val="2"/>
        <charset val="238"/>
      </rPr>
      <t>30% dolžine</t>
    </r>
    <r>
      <rPr>
        <sz val="9"/>
        <rFont val="Arial"/>
        <family val="2"/>
        <charset val="238"/>
      </rPr>
      <t xml:space="preserve"> z NL cevmi s sidrnimi rastavljivimi spoji.</t>
    </r>
  </si>
  <si>
    <r>
      <t xml:space="preserve">Pri PE ceveh se upošteva izvedba </t>
    </r>
    <r>
      <rPr>
        <b/>
        <sz val="9"/>
        <rFont val="Arial"/>
        <family val="2"/>
        <charset val="238"/>
      </rPr>
      <t>10% dolžine</t>
    </r>
    <r>
      <rPr>
        <sz val="9"/>
        <rFont val="Arial"/>
        <family val="2"/>
        <charset val="238"/>
      </rPr>
      <t xml:space="preserve"> z PE cevmi z dodanim aluminijastim slojem</t>
    </r>
  </si>
  <si>
    <t>dobava in montaža svetilke s podatki:
OHIŠJE:
- Ohišje iz tlačno litega aluminija
- Stopnja zaščite pred vdorom vode in trdih delcev ≥ I 65
- odpornost na mehanske poškodbe, najmanj ≥ IK08
- pritrditev direktno na steber, komplet z vsem montažnim priborom
- sistem pritrjevanja svetilke mora omogočati nastavitev kota svetilke v območju od -15˚ do +15˚. Največji korak spreminjanja kota nastavitve nagiba je 5˚
OPTIČNI DEL:
- LED izvori svetlobe 77W
- ULR=0
- vgrajen sistem za zmanjšanje bleščanja 
- barvna temperatura  3000K
Kot. npr. npr:Siteco Streetlight 10 midi LED
ST1.2a ali enakovredno</t>
  </si>
  <si>
    <t>Zap. št.</t>
  </si>
  <si>
    <t>NADZEMNII HIDRANT-nelomljivi DN 80, RD=1,00m, (SPOJKE 2xC+1xB)</t>
  </si>
  <si>
    <t>kontrolne meritve:
-električnih parametrov kablovoda in izdelava merilnega protokola
-ozemljitvena upornost, merjena na vsakem kandelabru in izdelava merilnega protokola
-meritve osvetljenosti</t>
  </si>
  <si>
    <t>Dvostransko razpiranje sten izkopanega kanalskega rova 
(A = dolžina x globina rova)</t>
  </si>
  <si>
    <t>NEPREDVIDENA DELA</t>
  </si>
  <si>
    <t>SKUPAJ BREZ DDV</t>
  </si>
  <si>
    <t>OSNOVA ZA 22% DDV</t>
  </si>
  <si>
    <t>OSNOVA ZA 76A ČL.DDV</t>
  </si>
  <si>
    <t>Organizacija gradbišča - postavitev in odstranitev začasnih objektov</t>
  </si>
  <si>
    <t>Opomba:
Ureditev gradbišča skladno z veljavno zakonodajo, ki obsega naslednja dela: - postavitev gradbiščne ograje, - postavitev gradbiščnih kontejnerjev, - omarica prve pomoči, - gradbiščni el. Priključek, skupaj z ozemljitvijo in meritvami, - postavitev gradbene table skladno s Pravilnikom o gradbiščih, - postavitev kemičnega WC-ja na gradbišču, - dobava in namestitev varnostnih znakov in opozorilnih tabel po zahtevah varnostnega načrta in koordinatorja</t>
  </si>
  <si>
    <t>Izdelava posteljice iz drobljenih kamnitih zrn velikosti zrn 0/63 mm v debelini min. 30 cm pod parkiriščami in min. 35 cm pod cesto in uvozi</t>
  </si>
  <si>
    <t>VOZIŠČNE KONST. SKUPAJ:</t>
  </si>
  <si>
    <t>Vgraditev nasipa z izkopanim materialom - 3. kategorije po potrditvi geomehanika.</t>
  </si>
  <si>
    <t>Doplačilo za izdelavo asfaltne mulde širine 50 cm in minimalne globine 5 cm (asfalt upoštevan v zgornjih postavkah 33 in 37)</t>
  </si>
  <si>
    <r>
      <t xml:space="preserve">Dobava in polaganje debelostenskih enoslojnih PVC kanalizacijskih cevi tip SN8, SIST EN 1401-1, </t>
    </r>
    <r>
      <rPr>
        <b/>
        <sz val="10"/>
        <rFont val="Arial"/>
        <family val="2"/>
        <charset val="238"/>
      </rPr>
      <t>DN160</t>
    </r>
    <r>
      <rPr>
        <sz val="10"/>
        <rFont val="Arial"/>
        <family val="2"/>
        <charset val="238"/>
      </rPr>
      <t>- cestna kanalizacija</t>
    </r>
  </si>
  <si>
    <r>
      <t xml:space="preserve">Dobava in polaganje debelostenskih enoslojnih PVC kanalizacijskih cevi tip SN8, SIST EN 1401-1, </t>
    </r>
    <r>
      <rPr>
        <b/>
        <sz val="10"/>
        <rFont val="Arial"/>
        <family val="2"/>
        <charset val="238"/>
      </rPr>
      <t>DN200</t>
    </r>
    <r>
      <rPr>
        <sz val="10"/>
        <rFont val="Arial"/>
        <family val="2"/>
        <charset val="238"/>
      </rPr>
      <t>- cestna kanalizacija</t>
    </r>
  </si>
  <si>
    <r>
      <t xml:space="preserve">Dobava in polaganje debelostenskih enoslojnih PVC kanalizacijskih cevi tip SN8, SIST EN 1401-1, </t>
    </r>
    <r>
      <rPr>
        <b/>
        <sz val="10"/>
        <rFont val="Arial"/>
        <family val="2"/>
        <charset val="238"/>
      </rPr>
      <t>DN250</t>
    </r>
    <r>
      <rPr>
        <sz val="10"/>
        <rFont val="Arial"/>
        <family val="2"/>
        <charset val="238"/>
      </rPr>
      <t>- cestna kanalizacija</t>
    </r>
  </si>
  <si>
    <r>
      <t xml:space="preserve">Dobava in polaganje debelostenskih enoslojnih PVC kanalizacijskih cevi tip SN8, SIST EN 1401-1, </t>
    </r>
    <r>
      <rPr>
        <b/>
        <sz val="10"/>
        <rFont val="Arial"/>
        <family val="2"/>
        <charset val="238"/>
      </rPr>
      <t>DN315</t>
    </r>
    <r>
      <rPr>
        <sz val="10"/>
        <rFont val="Arial"/>
        <family val="2"/>
        <charset val="238"/>
      </rPr>
      <t>- cestna kanalizacija in meteorni kanal</t>
    </r>
  </si>
  <si>
    <r>
      <t xml:space="preserve">Dobava in polaganje debelostenskih enoslojnih PVC kanalizacijskih cevi tip SN8, SIST EN 1401-1, </t>
    </r>
    <r>
      <rPr>
        <b/>
        <sz val="10"/>
        <rFont val="Arial"/>
        <family val="2"/>
        <charset val="238"/>
      </rPr>
      <t>DN400</t>
    </r>
    <r>
      <rPr>
        <sz val="10"/>
        <rFont val="Arial"/>
        <family val="2"/>
        <charset val="238"/>
      </rPr>
      <t>- cestna kanalizacija</t>
    </r>
  </si>
  <si>
    <r>
      <t xml:space="preserve">Dobava in polaganje debelostenskih enoslojnih PVC kanalizacijskih cevi tip SN8, SIST EN 1401-1, </t>
    </r>
    <r>
      <rPr>
        <b/>
        <sz val="10"/>
        <rFont val="Arial"/>
        <family val="2"/>
        <charset val="238"/>
      </rPr>
      <t>DN500</t>
    </r>
    <r>
      <rPr>
        <sz val="10"/>
        <rFont val="Arial"/>
        <family val="2"/>
        <charset val="238"/>
      </rPr>
      <t>- cestna kanalizacija</t>
    </r>
  </si>
  <si>
    <t>FEKALNA KANALIZACIJA</t>
  </si>
  <si>
    <t>Zasip meteorne, cestne kanalizacije in revizijskih jaškov, požiralnikov z drobljencem 0/32, ter komprimiranje  v plasteh po 20 cm, do spodnjega ustroj ceste.</t>
  </si>
  <si>
    <t>4 ODVODNJAVANJE in METEORNA KANALIZACIJA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</si>
  <si>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</si>
  <si>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</si>
  <si>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</si>
  <si>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</si>
  <si>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</si>
  <si>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</si>
  <si>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</si>
  <si>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</si>
  <si>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</si>
  <si>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</si>
  <si>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</si>
  <si>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</si>
  <si>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</si>
  <si>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</si>
  <si>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</si>
  <si>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</si>
  <si>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</si>
  <si>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</si>
  <si>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</si>
  <si>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</si>
  <si>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</si>
  <si>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</si>
  <si>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</si>
  <si>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</si>
  <si>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</si>
  <si>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</si>
  <si>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</si>
  <si>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</si>
  <si>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</si>
  <si>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</si>
  <si>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</si>
  <si>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</si>
  <si>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</si>
  <si>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</si>
  <si>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</si>
  <si>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</si>
  <si>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</si>
  <si>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</si>
  <si>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</si>
  <si>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</si>
  <si>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</si>
  <si>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</si>
  <si>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</si>
  <si>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</si>
  <si>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</si>
  <si>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</si>
  <si>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</si>
  <si>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</si>
  <si>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</si>
  <si>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</si>
  <si>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</si>
  <si>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</si>
  <si>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</si>
  <si>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</si>
  <si>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</si>
  <si>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</si>
  <si>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</si>
  <si>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</si>
  <si>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</si>
  <si>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</si>
  <si>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</si>
  <si>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</si>
  <si>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</si>
  <si>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</si>
  <si>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</si>
  <si>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</si>
  <si>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</si>
  <si>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</si>
  <si>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</si>
  <si>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</si>
  <si>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</si>
  <si>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</si>
  <si>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</si>
  <si>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</si>
  <si>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</si>
  <si>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</si>
  <si>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</si>
  <si>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Strojno - ročni izkop za kanalske rove in jaške fekalne kanalizacije, širine 1,00 m do 1,50 m in globine do 1,0 m, z odlaganjem na rob jarka. Upoštevan izkop pod nivojem spodnjega ustroja ceste.</t>
  </si>
  <si>
    <t>2.2 Zasipi</t>
  </si>
  <si>
    <t>Zasip fekalne kanalizacije in revizijskih jaškov z drobljencem 0/32, ter komprimiranje  v plasteh po 20 cm, do spodnjega ustroj ceste.</t>
  </si>
  <si>
    <t>2.3 Brežine in zelenice</t>
  </si>
  <si>
    <t>3 FEKALNA KANALIZACIJA</t>
  </si>
  <si>
    <t>FEKALNA KAN. SKUPAJ:</t>
  </si>
  <si>
    <t>3.1 Cevi</t>
  </si>
  <si>
    <t>3.2 Jaški</t>
  </si>
  <si>
    <t>Dobava in vgraditev PE jaška, krožnega prereza s premerom DN 625, globokega od 1,0 m do 1,50 m - protihrupni, komplet z betonskim okvirjem.</t>
  </si>
  <si>
    <r>
      <t xml:space="preserve">Dobava in polaganje debeloslojnih kanaliazcijskih cevi tip SN8, SIST EN 1401-1, </t>
    </r>
    <r>
      <rPr>
        <b/>
        <sz val="10"/>
        <rFont val="Arial"/>
        <family val="2"/>
        <charset val="238"/>
      </rPr>
      <t>PE DN250.</t>
    </r>
  </si>
  <si>
    <t>Dobava in vgraditev PE jaška, krožnega prereza s premerom DN 625, globokega od 1,51 m do 2,00 m - protihrupni, komplet z betonskim okvirjem.</t>
  </si>
  <si>
    <t>Dobava in vgraditev PE jaška, krožnega prereza s premerom DN 625, globokega od 2,01 m do 2,50 m - protihrupni, komplet z betonskim okvirjem.</t>
  </si>
  <si>
    <t>4.1 Preskusi, nadzor in tehnična dokumentacija</t>
  </si>
  <si>
    <t>4 TUJE STORITVE</t>
  </si>
  <si>
    <t>5 REKAPITULACIJA FEKALNE KANALIZACIJE II. faze</t>
  </si>
  <si>
    <t>2</t>
  </si>
  <si>
    <t>3</t>
  </si>
  <si>
    <t>2.4 Prevozi, razprostiranje in ureditev deponij materiala</t>
  </si>
  <si>
    <t>SOIC MURSKA SOBOTA -
UREDITEV OBMOČJA II. IN DELNO III. FAZE –
 ODSEK: OBMOČJE II. FAZA</t>
  </si>
  <si>
    <t>POPIS DEL:</t>
  </si>
  <si>
    <t>7 REKAPITULACIJA CESTA II. FAZE Z METEORNO KANALIZACIJO</t>
  </si>
  <si>
    <t>1. MONTAŽNA DELA ZA POTREBE JR</t>
  </si>
  <si>
    <t>2. ZAKLJUČNA DELA ZA POTREBE JR</t>
  </si>
  <si>
    <t>Obbetonioranje cevi za kanalizacijo s cementnim betonom C 8/10 (do 1 m globine pod voziščem,DN250 - 0.21m3/m1)</t>
  </si>
  <si>
    <t>JAVNA RAZSVETLJAVA - II. FAZA</t>
  </si>
  <si>
    <t>CESTA Z METEORNO KANALIZACIJO - II. FAZA</t>
  </si>
  <si>
    <t>VODOVOD - II. FAZA</t>
  </si>
  <si>
    <t xml:space="preserve"> FEKALNA KANALIZACIJA - II. FAZA</t>
  </si>
  <si>
    <t>Betoniranje sidrnih blokov v C 25/30 velikosti do 0,30 m3/kom skupaj z dobavo betona.</t>
  </si>
  <si>
    <t>Razprostiranje odvečne slabo nosilne zemljine - 2.kategorije</t>
  </si>
  <si>
    <t>Opomba:
Na začetku trase ceste - križišče, (dolžina celotnega uvoza x 1.0 m= 20 m2; Prehodna rampa - vklop v obstoječe stanje)</t>
  </si>
  <si>
    <t>Razprostiranje odvečne plodne zemljine - 1.kategorije</t>
  </si>
  <si>
    <t>Izdelava nevezane nosilne plasti enakomerno zrnatega drobljenca iz kamnine v debelini min. 25 cm pod cesto, uvozi in parkirišči ter 40 cm pod površino za pešce in kolesarje</t>
  </si>
  <si>
    <t>Humuziranje zelenice z valjanjem, v deb. do 20 cm - strojno</t>
  </si>
  <si>
    <t>Komplet izdelava iztočne glave na iztoku meteor. kanala BC fi50 in iztočne glave cestne kanalizacije PE DN 500 v severni melioracijski jarek, po prilo. detajlu 11.1 in 11.2</t>
  </si>
  <si>
    <t>Obbetonioranje cevi za kanalizacijo s cem. betonom C 8/10  (do 1 m globine pod voziščem, DN160 - 0.08m3/m1, DN200 - 0.15m3/m1, DN250 - 0.21m3/m1, DN315 - 0.33m3/m1, DN400 - 0.45m3/m1, DN500 - 0.50 m3/m1)</t>
  </si>
  <si>
    <t>Izdelava vzdolžne in prečne drenaže, globine do 1.20m, na planumu izkopa, z gibljivimi plastičnimi cevmi premera 100 mm</t>
  </si>
  <si>
    <t>Dobava in vgraditev PE jaška, krožnega prereza DN 625, globokega od 0,75 m do 1,20 m - protihrupni, komplet z betonskim okvirjem - cestna kanalizacija</t>
  </si>
  <si>
    <t>Razprostiranje odvečne plodne zemljine - 1. kat.</t>
  </si>
  <si>
    <t>Razprostiranje odvečne slabo nosilne zemljine - 2. kat.</t>
  </si>
  <si>
    <t>SOIC MURSKA SOBOTA -
UREDITEV OBMOČJA II. IN DELNO III. FAZE –
 ODSEK: OBMOČJE II. FAZA</t>
  </si>
  <si>
    <t>R E K A P I T U L A C I J A</t>
  </si>
  <si>
    <t>ODSEK: OBMOČJE II. FAZA</t>
  </si>
  <si>
    <t>OBVEZNI SESTAVNI DEL TEGA PONUDBENEGA PREDRAČUNA JE PRILOGA PONUDBENEGA PREDRAČUNA:</t>
  </si>
  <si>
    <t xml:space="preserve">   - SEZNAM MATERIALA IN OPREME, KI GA BO PONUDNIK VGRADIL</t>
  </si>
  <si>
    <t xml:space="preserve">   - TEHNIČNI PRAVILNIK NA VODOVODU SISTEMA B (UR.L.RS, ŠT. 14/2018)</t>
  </si>
  <si>
    <t>PRI GRADNJI JE POTREBNO UPOŠTEVATI:</t>
  </si>
  <si>
    <t>Vsa izkopna dela in transporti izkopnih materialov se obračunajo po prostornini zemljine v raščenem stanju. 
Vsa razsipna dela se obračunajo po prostornini zemljine v vgrajenem stanju.
Izračun količin na podlagi profilov, posnetih pred in po izkopih. 
V cenah posameznih postavk so zajeti vsi stroški: nabava materiala, transport, vgradnja in montaža, geomehanska spremljava in nadzor, ter izvedba mejno ugotovitvenih postopkov (ureditev meje) povsod, kjer se med gradnjo porušijo mejniki in ponovna ureditev meje s strani pooblaščenega geodeta.</t>
  </si>
  <si>
    <t>Ročno planiranje dna kanala - ureditev planuma temeljnih tal vezljive zemljine – 3. kategorije</t>
  </si>
  <si>
    <r>
      <t xml:space="preserve">Zasip kanala z zrnato kamnino – 3.kategorije z dobavo iz gramoznice in s komprimiranje po plasteh
- </t>
    </r>
    <r>
      <rPr>
        <u/>
        <sz val="9"/>
        <rFont val="Arial"/>
        <family val="2"/>
        <charset val="238"/>
      </rPr>
      <t>do kote tampona (60 Mpa)</t>
    </r>
    <r>
      <rPr>
        <sz val="9"/>
        <rFont val="Arial"/>
        <family val="2"/>
        <charset val="238"/>
      </rPr>
      <t>.</t>
    </r>
  </si>
  <si>
    <t>Ročni izkop vezljive zemljine/zrnate kamnine – 3.kategorije za kanalske rove širine do 1,0 m in globine do 1,0 m.</t>
  </si>
  <si>
    <t>Izdelava geodetskega načrta novega stanja izvedenih del</t>
  </si>
  <si>
    <t>Izdelava elaborata za vpis v uradne evidence v 3 izvodih (izvede upravljavec vodovoda)</t>
  </si>
  <si>
    <t>Strojni izkop vezljive zemljine/zrnate kamnine – 3.kategorije za kanalske rove širine do 1,0 m in globine do 1,0 m.</t>
  </si>
  <si>
    <t>Dobava in polaganje zaščitnih cevi za zaščito vodovoda na križanjih z drugimi komunalnimi vodi, v ceno zajeti vsa potrebna dela</t>
  </si>
  <si>
    <t>Dobava in polaganje opozorilnega traku iz trdega PE, debeline 0,15mm, širine 40mm s ponavljajočim črnim napisom POZOR VODOVOD.</t>
  </si>
  <si>
    <t>Izvedba potrebnih prekinitev na obstoječem vodovodu, odzračevanje in izpiranje obst. vodovoda, obveščanje uporabnikov o zaporah (izvede upravljavec vodovoda)</t>
  </si>
  <si>
    <t>PONUDBA ŠT.:</t>
  </si>
  <si>
    <t>PONUDNIK:</t>
  </si>
  <si>
    <t>V/Na:</t>
  </si>
  <si>
    <t>Žig:</t>
  </si>
  <si>
    <t>Podpis:</t>
  </si>
  <si>
    <t>Dne:</t>
  </si>
  <si>
    <t>0</t>
  </si>
</sst>
</file>

<file path=xl/styles.xml><?xml version="1.0" encoding="utf-8"?>
<styleSheet xmlns="http://schemas.openxmlformats.org/spreadsheetml/2006/main">
  <numFmts count="10">
    <numFmt numFmtId="164" formatCode="_-* #,##0.00\ &quot;SIT&quot;_-;\-* #,##0.00\ &quot;SIT&quot;_-;_-* &quot;-&quot;??\ &quot;SIT&quot;_-;_-@_-"/>
    <numFmt numFmtId="165" formatCode="_-* #,##0.00\ _S_I_T_-;\-* #,##0.00\ _S_I_T_-;_-* &quot;-&quot;??\ _S_I_T_-;_-@_-"/>
    <numFmt numFmtId="166" formatCode="#,##0.00\ [$€-1]"/>
    <numFmt numFmtId="167" formatCode="#,##0.00\ \€"/>
    <numFmt numFmtId="168" formatCode="_ * #,##0.00_-\ &quot;SIT&quot;_ ;_ * #,##0.00\-\ &quot;SIT&quot;_ ;_ * &quot;-&quot;??_-\ &quot;SIT&quot;_ ;_ @_ "/>
    <numFmt numFmtId="169" formatCode="#,##0.00\ [$EUR];\-#,##0.00\ [$EUR]"/>
    <numFmt numFmtId="170" formatCode="_-* #,##0.00\ [$EUR]_-;\-* #,##0.00\ [$EUR]_-;_-* &quot;-&quot;??\ [$EUR]_-;_-@_-"/>
    <numFmt numFmtId="171" formatCode="#,##0.00_ ;[Red]\-#,##0.00\ "/>
    <numFmt numFmtId="172" formatCode="_-* #,##0.00\ [$€-1]_-;\-* #,##0.00\ [$€-1]_-;_-* &quot;-&quot;??\ [$€-1]_-;_-@_-"/>
    <numFmt numFmtId="173" formatCode="_-* #,##0.000\ [$€-1]_-;\-* #,##0.000\ [$€-1]_-;_-* &quot;-&quot;??\ [$€-1]_-;_-@_-"/>
  </numFmts>
  <fonts count="31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SL Dutch"/>
      <charset val="238"/>
    </font>
    <font>
      <sz val="10"/>
      <name val="Arial CE"/>
      <charset val="238"/>
    </font>
    <font>
      <sz val="11"/>
      <name val="Times New Roman CE"/>
      <charset val="238"/>
    </font>
    <font>
      <i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name val="SLO_Letter_Gothic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u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MS Sans Serif"/>
      <family val="2"/>
    </font>
    <font>
      <b/>
      <sz val="10"/>
      <name val="Arial"/>
      <family val="2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FFFF00"/>
      <name val="Arial"/>
      <family val="2"/>
      <charset val="238"/>
    </font>
    <font>
      <sz val="10"/>
      <color theme="5" tint="-0.499984740745262"/>
      <name val="Arial"/>
      <family val="2"/>
      <charset val="238"/>
    </font>
    <font>
      <sz val="12"/>
      <color theme="5" tint="-0.499984740745262"/>
      <name val="Arial"/>
      <family val="2"/>
      <charset val="238"/>
    </font>
    <font>
      <i/>
      <sz val="9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9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9" fillId="0" borderId="0"/>
    <xf numFmtId="0" fontId="2" fillId="0" borderId="0" applyFill="0" applyBorder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282"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/>
    </xf>
    <xf numFmtId="166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top"/>
    </xf>
    <xf numFmtId="167" fontId="3" fillId="0" borderId="0" xfId="0" applyNumberFormat="1" applyFont="1" applyAlignment="1" applyProtection="1">
      <alignment horizontal="right" vertical="top"/>
      <protection locked="0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7" fontId="5" fillId="0" borderId="0" xfId="0" applyNumberFormat="1" applyFont="1" applyAlignment="1" applyProtection="1">
      <alignment horizontal="right" vertical="top"/>
      <protection locked="0"/>
    </xf>
    <xf numFmtId="4" fontId="3" fillId="0" borderId="0" xfId="0" applyNumberFormat="1" applyFont="1" applyAlignment="1">
      <alignment horizontal="right" vertical="top" wrapText="1" indent="1"/>
    </xf>
    <xf numFmtId="49" fontId="3" fillId="2" borderId="1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4" fontId="3" fillId="2" borderId="2" xfId="0" applyNumberFormat="1" applyFont="1" applyFill="1" applyBorder="1" applyAlignment="1">
      <alignment horizontal="right" vertical="top" wrapText="1" indent="1"/>
    </xf>
    <xf numFmtId="167" fontId="5" fillId="2" borderId="2" xfId="0" applyNumberFormat="1" applyFont="1" applyFill="1" applyBorder="1" applyAlignment="1" applyProtection="1">
      <alignment horizontal="right" vertical="top"/>
      <protection locked="0"/>
    </xf>
    <xf numFmtId="49" fontId="3" fillId="3" borderId="0" xfId="0" applyNumberFormat="1" applyFont="1" applyFill="1" applyAlignment="1">
      <alignment horizontal="center" vertical="top"/>
    </xf>
    <xf numFmtId="0" fontId="5" fillId="3" borderId="0" xfId="0" applyFont="1" applyFill="1" applyAlignment="1">
      <alignment horizontal="left" vertical="top" wrapText="1"/>
    </xf>
    <xf numFmtId="4" fontId="3" fillId="3" borderId="0" xfId="0" applyNumberFormat="1" applyFont="1" applyFill="1" applyAlignment="1">
      <alignment horizontal="right" vertical="top" wrapText="1" indent="1"/>
    </xf>
    <xf numFmtId="167" fontId="5" fillId="2" borderId="2" xfId="0" applyNumberFormat="1" applyFont="1" applyFill="1" applyBorder="1" applyAlignment="1">
      <alignment horizontal="right" vertical="top"/>
    </xf>
    <xf numFmtId="167" fontId="5" fillId="0" borderId="0" xfId="0" applyNumberFormat="1" applyFont="1" applyAlignment="1">
      <alignment horizontal="right" vertical="top" wrapText="1" indent="1"/>
    </xf>
    <xf numFmtId="167" fontId="3" fillId="0" borderId="0" xfId="0" applyNumberFormat="1" applyFont="1" applyAlignment="1">
      <alignment horizontal="right" vertical="top"/>
    </xf>
    <xf numFmtId="167" fontId="3" fillId="0" borderId="0" xfId="0" applyNumberFormat="1" applyFont="1" applyAlignment="1">
      <alignment horizontal="right" vertical="top" wrapText="1" inden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49" fontId="24" fillId="3" borderId="0" xfId="0" applyNumberFormat="1" applyFont="1" applyFill="1" applyAlignment="1">
      <alignment horizontal="center" vertical="top"/>
    </xf>
    <xf numFmtId="49" fontId="24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right" vertical="top" wrapText="1" indent="1"/>
    </xf>
    <xf numFmtId="0" fontId="2" fillId="0" borderId="0" xfId="0" applyFont="1" applyAlignment="1">
      <alignment horizontal="left" vertical="top" wrapText="1"/>
    </xf>
    <xf numFmtId="167" fontId="2" fillId="0" borderId="0" xfId="0" applyNumberFormat="1" applyFont="1" applyAlignment="1">
      <alignment horizontal="right" vertical="top" wrapText="1" indent="1"/>
    </xf>
    <xf numFmtId="49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left" vertical="top" wrapText="1"/>
    </xf>
    <xf numFmtId="4" fontId="3" fillId="0" borderId="0" xfId="0" applyNumberFormat="1" applyFont="1" applyFill="1" applyAlignment="1">
      <alignment horizontal="right" vertical="top" wrapText="1" indent="1"/>
    </xf>
    <xf numFmtId="167" fontId="3" fillId="0" borderId="0" xfId="0" applyNumberFormat="1" applyFont="1" applyFill="1" applyAlignment="1" applyProtection="1">
      <alignment horizontal="right" vertical="top"/>
      <protection locked="0"/>
    </xf>
    <xf numFmtId="0" fontId="2" fillId="0" borderId="0" xfId="19" applyFont="1" applyAlignment="1">
      <alignment horizontal="justify" vertical="top" wrapText="1"/>
    </xf>
    <xf numFmtId="0" fontId="2" fillId="0" borderId="0" xfId="19" applyFont="1" applyFill="1" applyAlignment="1">
      <alignment horizontal="justify" vertical="top"/>
    </xf>
    <xf numFmtId="49" fontId="3" fillId="0" borderId="0" xfId="0" applyNumberFormat="1" applyFont="1" applyAlignment="1" applyProtection="1">
      <alignment horizontal="center" vertical="top"/>
    </xf>
    <xf numFmtId="0" fontId="3" fillId="0" borderId="0" xfId="0" applyFont="1" applyAlignment="1" applyProtection="1">
      <alignment horizontal="left" vertical="top" wrapText="1"/>
    </xf>
    <xf numFmtId="4" fontId="3" fillId="0" borderId="0" xfId="0" applyNumberFormat="1" applyFont="1" applyAlignment="1" applyProtection="1">
      <alignment horizontal="right" vertical="top" wrapText="1" indent="1"/>
    </xf>
    <xf numFmtId="167" fontId="5" fillId="0" borderId="0" xfId="0" applyNumberFormat="1" applyFont="1" applyFill="1" applyAlignment="1" applyProtection="1">
      <alignment horizontal="right" vertical="top"/>
      <protection locked="0"/>
    </xf>
    <xf numFmtId="167" fontId="3" fillId="3" borderId="0" xfId="0" applyNumberFormat="1" applyFont="1" applyFill="1" applyAlignment="1" applyProtection="1">
      <alignment horizontal="right" vertical="top"/>
      <protection locked="0"/>
    </xf>
    <xf numFmtId="0" fontId="2" fillId="0" borderId="0" xfId="0" applyFont="1" applyFill="1" applyAlignment="1">
      <alignment horizontal="left" vertical="top" wrapText="1"/>
    </xf>
    <xf numFmtId="49" fontId="24" fillId="0" borderId="0" xfId="0" applyNumberFormat="1" applyFont="1" applyFill="1" applyAlignment="1">
      <alignment horizontal="center" vertical="top"/>
    </xf>
    <xf numFmtId="49" fontId="2" fillId="0" borderId="0" xfId="0" applyNumberFormat="1" applyFont="1" applyFill="1" applyAlignment="1">
      <alignment horizontal="center" vertical="top"/>
    </xf>
    <xf numFmtId="0" fontId="3" fillId="0" borderId="0" xfId="0" applyFont="1"/>
    <xf numFmtId="0" fontId="3" fillId="0" borderId="0" xfId="0" applyFont="1" applyFill="1"/>
    <xf numFmtId="0" fontId="15" fillId="0" borderId="0" xfId="5" applyFont="1" applyFill="1" applyBorder="1" applyAlignment="1" applyProtection="1">
      <alignment horizontal="left" vertical="top"/>
    </xf>
    <xf numFmtId="0" fontId="15" fillId="0" borderId="0" xfId="5" applyFont="1" applyFill="1" applyBorder="1" applyAlignment="1" applyProtection="1">
      <alignment horizontal="justify" vertical="top"/>
    </xf>
    <xf numFmtId="0" fontId="15" fillId="0" borderId="0" xfId="5" applyFont="1" applyFill="1" applyBorder="1" applyAlignment="1" applyProtection="1">
      <alignment horizontal="left" vertical="top" wrapText="1"/>
    </xf>
    <xf numFmtId="167" fontId="2" fillId="0" borderId="0" xfId="0" applyNumberFormat="1" applyFont="1" applyAlignment="1">
      <alignment horizontal="right" vertical="top"/>
    </xf>
    <xf numFmtId="169" fontId="15" fillId="0" borderId="0" xfId="28" applyNumberFormat="1" applyFont="1" applyFill="1" applyBorder="1" applyAlignment="1" applyProtection="1">
      <alignment horizontal="right" vertical="justify"/>
    </xf>
    <xf numFmtId="0" fontId="15" fillId="0" borderId="0" xfId="5" applyFont="1" applyBorder="1" applyAlignment="1" applyProtection="1"/>
    <xf numFmtId="0" fontId="15" fillId="0" borderId="0" xfId="5" applyFont="1" applyFill="1" applyBorder="1" applyAlignment="1" applyProtection="1">
      <alignment horizontal="fill" vertical="top"/>
    </xf>
    <xf numFmtId="0" fontId="15" fillId="0" borderId="0" xfId="5" applyFont="1" applyFill="1" applyBorder="1" applyAlignment="1" applyProtection="1">
      <alignment horizontal="left"/>
    </xf>
    <xf numFmtId="0" fontId="15" fillId="0" borderId="0" xfId="5" applyFont="1" applyFill="1" applyBorder="1" applyAlignment="1" applyProtection="1"/>
    <xf numFmtId="170" fontId="15" fillId="0" borderId="0" xfId="28" applyNumberFormat="1" applyFont="1" applyFill="1" applyBorder="1" applyAlignment="1" applyProtection="1">
      <alignment horizontal="right" vertical="justify"/>
    </xf>
    <xf numFmtId="169" fontId="15" fillId="0" borderId="0" xfId="28" applyNumberFormat="1" applyFont="1" applyFill="1" applyBorder="1" applyAlignment="1" applyProtection="1">
      <alignment horizontal="right"/>
    </xf>
    <xf numFmtId="0" fontId="15" fillId="0" borderId="0" xfId="5" applyFont="1" applyBorder="1" applyAlignment="1" applyProtection="1">
      <alignment horizontal="left"/>
    </xf>
    <xf numFmtId="169" fontId="15" fillId="0" borderId="0" xfId="28" applyNumberFormat="1" applyFont="1" applyBorder="1" applyAlignment="1" applyProtection="1">
      <alignment horizontal="right"/>
    </xf>
    <xf numFmtId="49" fontId="3" fillId="0" borderId="0" xfId="23" applyNumberFormat="1" applyFont="1" applyAlignment="1" applyProtection="1">
      <alignment horizontal="center" vertical="top"/>
    </xf>
    <xf numFmtId="167" fontId="3" fillId="4" borderId="0" xfId="23" applyNumberFormat="1" applyFont="1" applyFill="1" applyAlignment="1" applyProtection="1">
      <alignment horizontal="right" vertical="top"/>
      <protection locked="0"/>
    </xf>
    <xf numFmtId="4" fontId="3" fillId="0" borderId="0" xfId="23" applyNumberFormat="1" applyFont="1" applyFill="1" applyAlignment="1" applyProtection="1">
      <alignment horizontal="right" vertical="top" wrapText="1"/>
    </xf>
    <xf numFmtId="0" fontId="2" fillId="0" borderId="0" xfId="19" applyFont="1" applyFill="1" applyAlignment="1">
      <alignment horizontal="justify" vertical="top" wrapText="1"/>
    </xf>
    <xf numFmtId="0" fontId="16" fillId="0" borderId="0" xfId="0" applyFont="1" applyBorder="1"/>
    <xf numFmtId="0" fontId="14" fillId="0" borderId="0" xfId="5" applyFont="1" applyBorder="1" applyAlignment="1">
      <alignment horizontal="center"/>
    </xf>
    <xf numFmtId="0" fontId="14" fillId="0" borderId="0" xfId="5" applyFont="1" applyBorder="1" applyAlignment="1">
      <alignment wrapText="1"/>
    </xf>
    <xf numFmtId="0" fontId="14" fillId="0" borderId="0" xfId="5" applyFont="1" applyBorder="1" applyAlignment="1">
      <alignment horizontal="center" vertical="center"/>
    </xf>
    <xf numFmtId="171" fontId="14" fillId="0" borderId="0" xfId="31" applyNumberFormat="1" applyFont="1" applyBorder="1" applyAlignment="1">
      <alignment horizontal="right" vertical="center"/>
    </xf>
    <xf numFmtId="4" fontId="14" fillId="0" borderId="0" xfId="31" applyNumberFormat="1" applyFont="1" applyBorder="1" applyAlignment="1" applyProtection="1">
      <alignment horizontal="right" vertical="center"/>
      <protection locked="0"/>
    </xf>
    <xf numFmtId="4" fontId="15" fillId="0" borderId="0" xfId="31" applyNumberFormat="1" applyFont="1" applyBorder="1" applyAlignment="1">
      <alignment vertical="center"/>
    </xf>
    <xf numFmtId="0" fontId="14" fillId="2" borderId="0" xfId="5" applyFont="1" applyFill="1" applyBorder="1" applyAlignment="1">
      <alignment horizontal="center" vertical="center" wrapText="1"/>
    </xf>
    <xf numFmtId="0" fontId="14" fillId="2" borderId="0" xfId="5" applyFont="1" applyFill="1" applyBorder="1" applyAlignment="1">
      <alignment horizontal="justify" vertical="center" wrapText="1"/>
    </xf>
    <xf numFmtId="171" fontId="14" fillId="2" borderId="0" xfId="31" applyNumberFormat="1" applyFont="1" applyFill="1" applyBorder="1" applyAlignment="1">
      <alignment vertical="center"/>
    </xf>
    <xf numFmtId="4" fontId="14" fillId="2" borderId="0" xfId="31" applyNumberFormat="1" applyFont="1" applyFill="1" applyBorder="1" applyAlignment="1" applyProtection="1">
      <alignment horizontal="center" vertical="center" wrapText="1"/>
      <protection locked="0"/>
    </xf>
    <xf numFmtId="4" fontId="14" fillId="2" borderId="0" xfId="31" applyNumberFormat="1" applyFont="1" applyFill="1" applyBorder="1" applyAlignment="1">
      <alignment horizontal="center" vertical="center"/>
    </xf>
    <xf numFmtId="0" fontId="15" fillId="0" borderId="0" xfId="5" applyFont="1" applyBorder="1" applyAlignment="1">
      <alignment horizontal="center" vertical="top"/>
    </xf>
    <xf numFmtId="0" fontId="15" fillId="0" borderId="0" xfId="5" applyFont="1" applyBorder="1" applyAlignment="1">
      <alignment vertical="top" wrapText="1"/>
    </xf>
    <xf numFmtId="0" fontId="15" fillId="0" borderId="0" xfId="5" applyFont="1" applyBorder="1" applyAlignment="1">
      <alignment vertical="center"/>
    </xf>
    <xf numFmtId="171" fontId="15" fillId="0" borderId="0" xfId="31" applyNumberFormat="1" applyFont="1" applyBorder="1" applyAlignment="1">
      <alignment vertical="center"/>
    </xf>
    <xf numFmtId="4" fontId="15" fillId="0" borderId="0" xfId="31" applyNumberFormat="1" applyFont="1" applyBorder="1" applyAlignment="1" applyProtection="1">
      <alignment vertical="center"/>
      <protection locked="0"/>
    </xf>
    <xf numFmtId="0" fontId="14" fillId="6" borderId="0" xfId="5" applyFont="1" applyFill="1" applyBorder="1" applyAlignment="1">
      <alignment horizontal="center" vertical="top"/>
    </xf>
    <xf numFmtId="0" fontId="14" fillId="6" borderId="0" xfId="5" applyFont="1" applyFill="1" applyBorder="1" applyAlignment="1">
      <alignment vertical="center"/>
    </xf>
    <xf numFmtId="0" fontId="15" fillId="6" borderId="0" xfId="5" applyFont="1" applyFill="1" applyBorder="1" applyAlignment="1">
      <alignment vertical="center"/>
    </xf>
    <xf numFmtId="171" fontId="15" fillId="6" borderId="0" xfId="31" applyNumberFormat="1" applyFont="1" applyFill="1" applyBorder="1" applyAlignment="1">
      <alignment vertical="center"/>
    </xf>
    <xf numFmtId="4" fontId="15" fillId="6" borderId="0" xfId="31" applyNumberFormat="1" applyFont="1" applyFill="1" applyBorder="1" applyAlignment="1" applyProtection="1">
      <alignment vertical="center"/>
      <protection locked="0"/>
    </xf>
    <xf numFmtId="4" fontId="15" fillId="6" borderId="0" xfId="31" applyNumberFormat="1" applyFont="1" applyFill="1" applyBorder="1" applyAlignment="1">
      <alignment vertical="center"/>
    </xf>
    <xf numFmtId="49" fontId="3" fillId="0" borderId="0" xfId="23" applyNumberFormat="1" applyFont="1" applyBorder="1" applyAlignment="1" applyProtection="1">
      <alignment horizontal="center" vertical="top"/>
    </xf>
    <xf numFmtId="0" fontId="2" fillId="0" borderId="0" xfId="19" applyFont="1" applyFill="1" applyBorder="1" applyAlignment="1">
      <alignment horizontal="justify" vertical="top"/>
    </xf>
    <xf numFmtId="4" fontId="3" fillId="0" borderId="0" xfId="23" applyNumberFormat="1" applyFont="1" applyFill="1" applyBorder="1" applyAlignment="1" applyProtection="1">
      <alignment horizontal="right" vertical="top" wrapText="1"/>
    </xf>
    <xf numFmtId="167" fontId="3" fillId="4" borderId="0" xfId="23" applyNumberFormat="1" applyFont="1" applyFill="1" applyBorder="1" applyAlignment="1" applyProtection="1">
      <alignment horizontal="right" vertical="top"/>
      <protection locked="0"/>
    </xf>
    <xf numFmtId="167" fontId="3" fillId="0" borderId="0" xfId="23" applyNumberFormat="1" applyFont="1" applyBorder="1" applyAlignment="1" applyProtection="1">
      <alignment horizontal="right" vertical="top" wrapText="1" indent="1"/>
    </xf>
    <xf numFmtId="0" fontId="14" fillId="6" borderId="0" xfId="5" applyFont="1" applyFill="1" applyBorder="1" applyAlignment="1">
      <alignment vertical="top"/>
    </xf>
    <xf numFmtId="171" fontId="14" fillId="6" borderId="0" xfId="31" applyNumberFormat="1" applyFont="1" applyFill="1" applyBorder="1" applyAlignment="1">
      <alignment vertical="center"/>
    </xf>
    <xf numFmtId="4" fontId="14" fillId="6" borderId="0" xfId="31" applyNumberFormat="1" applyFont="1" applyFill="1" applyBorder="1" applyAlignment="1" applyProtection="1">
      <alignment vertical="center"/>
      <protection locked="0"/>
    </xf>
    <xf numFmtId="0" fontId="15" fillId="0" borderId="0" xfId="5" applyFont="1" applyBorder="1" applyAlignment="1">
      <alignment wrapText="1"/>
    </xf>
    <xf numFmtId="0" fontId="15" fillId="0" borderId="0" xfId="5" applyFont="1" applyBorder="1" applyAlignment="1">
      <alignment horizontal="center" vertical="center"/>
    </xf>
    <xf numFmtId="0" fontId="14" fillId="6" borderId="0" xfId="5" applyFont="1" applyFill="1" applyBorder="1" applyAlignment="1">
      <alignment wrapText="1"/>
    </xf>
    <xf numFmtId="0" fontId="15" fillId="6" borderId="0" xfId="5" applyFont="1" applyFill="1" applyBorder="1" applyAlignment="1">
      <alignment horizontal="center" vertical="center"/>
    </xf>
    <xf numFmtId="0" fontId="14" fillId="6" borderId="0" xfId="5" applyFont="1" applyFill="1" applyBorder="1" applyAlignment="1">
      <alignment horizontal="center" vertical="center"/>
    </xf>
    <xf numFmtId="16" fontId="14" fillId="6" borderId="0" xfId="5" applyNumberFormat="1" applyFont="1" applyFill="1" applyBorder="1" applyAlignment="1">
      <alignment horizontal="center" vertical="top"/>
    </xf>
    <xf numFmtId="0" fontId="14" fillId="6" borderId="0" xfId="5" applyFont="1" applyFill="1" applyBorder="1" applyAlignment="1">
      <alignment horizontal="justify" vertical="top" wrapText="1"/>
    </xf>
    <xf numFmtId="0" fontId="15" fillId="0" borderId="0" xfId="20" applyFont="1" applyBorder="1" applyAlignment="1">
      <alignment horizontal="center" vertical="center"/>
    </xf>
    <xf numFmtId="0" fontId="15" fillId="0" borderId="0" xfId="22" applyFont="1" applyFill="1" applyBorder="1" applyAlignment="1">
      <alignment horizontal="center" vertical="center"/>
    </xf>
    <xf numFmtId="171" fontId="15" fillId="0" borderId="0" xfId="31" applyNumberFormat="1" applyFont="1" applyFill="1" applyBorder="1" applyAlignment="1">
      <alignment vertical="center"/>
    </xf>
    <xf numFmtId="165" fontId="15" fillId="0" borderId="0" xfId="29" applyFont="1" applyFill="1" applyBorder="1" applyAlignment="1" applyProtection="1">
      <alignment vertical="center"/>
      <protection locked="0"/>
    </xf>
    <xf numFmtId="0" fontId="14" fillId="0" borderId="0" xfId="22" applyFont="1" applyBorder="1" applyAlignment="1">
      <alignment horizontal="left" vertical="top" wrapText="1"/>
    </xf>
    <xf numFmtId="0" fontId="14" fillId="0" borderId="0" xfId="5" applyFont="1" applyBorder="1" applyAlignment="1">
      <alignment vertical="top" wrapText="1"/>
    </xf>
    <xf numFmtId="0" fontId="18" fillId="7" borderId="0" xfId="0" applyFont="1" applyFill="1" applyBorder="1" applyAlignment="1">
      <alignment vertical="top" wrapText="1"/>
    </xf>
    <xf numFmtId="0" fontId="15" fillId="7" borderId="0" xfId="5" applyFont="1" applyFill="1" applyBorder="1" applyAlignment="1">
      <alignment vertical="center"/>
    </xf>
    <xf numFmtId="171" fontId="15" fillId="7" borderId="0" xfId="31" applyNumberFormat="1" applyFont="1" applyFill="1" applyBorder="1" applyAlignment="1">
      <alignment vertical="center"/>
    </xf>
    <xf numFmtId="4" fontId="15" fillId="7" borderId="0" xfId="31" applyNumberFormat="1" applyFont="1" applyFill="1" applyBorder="1" applyAlignment="1" applyProtection="1">
      <alignment vertical="center"/>
      <protection locked="0"/>
    </xf>
    <xf numFmtId="4" fontId="15" fillId="7" borderId="0" xfId="31" applyNumberFormat="1" applyFont="1" applyFill="1" applyBorder="1" applyAlignment="1">
      <alignment vertical="center"/>
    </xf>
    <xf numFmtId="0" fontId="14" fillId="8" borderId="0" xfId="5" applyFont="1" applyFill="1" applyBorder="1" applyAlignment="1">
      <alignment vertical="top" wrapText="1"/>
    </xf>
    <xf numFmtId="0" fontId="15" fillId="8" borderId="0" xfId="5" applyFont="1" applyFill="1" applyBorder="1" applyAlignment="1">
      <alignment vertical="center"/>
    </xf>
    <xf numFmtId="171" fontId="15" fillId="8" borderId="0" xfId="31" applyNumberFormat="1" applyFont="1" applyFill="1" applyBorder="1" applyAlignment="1">
      <alignment horizontal="right" vertical="center"/>
    </xf>
    <xf numFmtId="4" fontId="15" fillId="8" borderId="0" xfId="31" applyNumberFormat="1" applyFont="1" applyFill="1" applyBorder="1" applyAlignment="1" applyProtection="1">
      <alignment horizontal="right" vertical="center"/>
      <protection locked="0"/>
    </xf>
    <xf numFmtId="4" fontId="15" fillId="8" borderId="0" xfId="31" applyNumberFormat="1" applyFont="1" applyFill="1" applyBorder="1" applyAlignment="1">
      <alignment vertical="center"/>
    </xf>
    <xf numFmtId="0" fontId="2" fillId="0" borderId="0" xfId="19" applyFont="1" applyFill="1" applyBorder="1" applyAlignment="1">
      <alignment horizontal="justify" vertical="top" wrapText="1"/>
    </xf>
    <xf numFmtId="0" fontId="14" fillId="9" borderId="0" xfId="5" applyFont="1" applyFill="1" applyBorder="1" applyAlignment="1">
      <alignment vertical="top" wrapText="1"/>
    </xf>
    <xf numFmtId="0" fontId="15" fillId="9" borderId="0" xfId="5" applyFont="1" applyFill="1" applyBorder="1" applyAlignment="1">
      <alignment vertical="center"/>
    </xf>
    <xf numFmtId="171" fontId="15" fillId="9" borderId="0" xfId="31" applyNumberFormat="1" applyFont="1" applyFill="1" applyBorder="1" applyAlignment="1">
      <alignment horizontal="right" vertical="center"/>
    </xf>
    <xf numFmtId="165" fontId="15" fillId="9" borderId="0" xfId="29" applyFont="1" applyFill="1" applyBorder="1" applyAlignment="1" applyProtection="1">
      <alignment horizontal="right" vertical="center"/>
      <protection locked="0"/>
    </xf>
    <xf numFmtId="165" fontId="15" fillId="9" borderId="0" xfId="29" applyFont="1" applyFill="1" applyBorder="1" applyAlignment="1">
      <alignment vertical="center"/>
    </xf>
    <xf numFmtId="49" fontId="15" fillId="0" borderId="0" xfId="5" applyNumberFormat="1" applyFont="1" applyBorder="1" applyAlignment="1">
      <alignment horizontal="center" vertical="top"/>
    </xf>
    <xf numFmtId="4" fontId="15" fillId="9" borderId="0" xfId="31" applyNumberFormat="1" applyFont="1" applyFill="1" applyBorder="1" applyAlignment="1" applyProtection="1">
      <alignment horizontal="right" vertical="center"/>
      <protection locked="0"/>
    </xf>
    <xf numFmtId="4" fontId="15" fillId="9" borderId="0" xfId="31" applyNumberFormat="1" applyFont="1" applyFill="1" applyBorder="1" applyAlignment="1">
      <alignment vertical="center"/>
    </xf>
    <xf numFmtId="0" fontId="14" fillId="6" borderId="0" xfId="5" applyFont="1" applyFill="1" applyBorder="1" applyAlignment="1">
      <alignment vertical="top" wrapText="1"/>
    </xf>
    <xf numFmtId="171" fontId="15" fillId="6" borderId="0" xfId="31" applyNumberFormat="1" applyFont="1" applyFill="1" applyBorder="1" applyAlignment="1">
      <alignment horizontal="right" vertical="center"/>
    </xf>
    <xf numFmtId="4" fontId="15" fillId="6" borderId="0" xfId="31" applyNumberFormat="1" applyFont="1" applyFill="1" applyBorder="1" applyAlignment="1" applyProtection="1">
      <alignment horizontal="right" vertical="center"/>
      <protection locked="0"/>
    </xf>
    <xf numFmtId="0" fontId="14" fillId="10" borderId="0" xfId="5" applyFont="1" applyFill="1" applyBorder="1" applyAlignment="1">
      <alignment wrapText="1"/>
    </xf>
    <xf numFmtId="0" fontId="14" fillId="10" borderId="0" xfId="5" applyFont="1" applyFill="1" applyBorder="1" applyAlignment="1">
      <alignment horizontal="center" vertical="center"/>
    </xf>
    <xf numFmtId="171" fontId="14" fillId="10" borderId="0" xfId="31" applyNumberFormat="1" applyFont="1" applyFill="1" applyBorder="1" applyAlignment="1">
      <alignment vertical="center"/>
    </xf>
    <xf numFmtId="4" fontId="14" fillId="10" borderId="0" xfId="31" applyNumberFormat="1" applyFont="1" applyFill="1" applyBorder="1" applyAlignment="1" applyProtection="1">
      <alignment vertical="center"/>
      <protection locked="0"/>
    </xf>
    <xf numFmtId="165" fontId="14" fillId="10" borderId="0" xfId="29" applyFont="1" applyFill="1" applyBorder="1" applyAlignment="1">
      <alignment vertical="center"/>
    </xf>
    <xf numFmtId="16" fontId="14" fillId="6" borderId="0" xfId="5" applyNumberFormat="1" applyFont="1" applyFill="1" applyBorder="1" applyAlignment="1">
      <alignment horizontal="center" vertical="center"/>
    </xf>
    <xf numFmtId="0" fontId="14" fillId="6" borderId="0" xfId="5" applyFont="1" applyFill="1" applyBorder="1" applyAlignment="1">
      <alignment horizontal="justify" vertical="center" wrapText="1"/>
    </xf>
    <xf numFmtId="4" fontId="24" fillId="3" borderId="0" xfId="0" applyNumberFormat="1" applyFont="1" applyFill="1" applyAlignment="1">
      <alignment horizontal="left" vertical="top" indent="1"/>
    </xf>
    <xf numFmtId="0" fontId="12" fillId="0" borderId="0" xfId="0" applyFont="1"/>
    <xf numFmtId="166" fontId="5" fillId="0" borderId="1" xfId="0" applyNumberFormat="1" applyFont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7" fontId="2" fillId="4" borderId="0" xfId="23" applyNumberFormat="1" applyFont="1" applyFill="1" applyAlignment="1" applyProtection="1">
      <alignment horizontal="right" vertical="top"/>
      <protection locked="0"/>
    </xf>
    <xf numFmtId="49" fontId="20" fillId="2" borderId="5" xfId="23" applyNumberFormat="1" applyFont="1" applyFill="1" applyBorder="1" applyAlignment="1" applyProtection="1">
      <alignment horizontal="center" vertical="center" wrapText="1"/>
    </xf>
    <xf numFmtId="0" fontId="15" fillId="0" borderId="0" xfId="5" applyFont="1" applyFill="1" applyBorder="1" applyAlignment="1" applyProtection="1">
      <alignment wrapText="1"/>
    </xf>
    <xf numFmtId="172" fontId="14" fillId="6" borderId="0" xfId="29" applyNumberFormat="1" applyFont="1" applyFill="1" applyBorder="1" applyAlignment="1">
      <alignment vertical="center"/>
    </xf>
    <xf numFmtId="172" fontId="14" fillId="6" borderId="0" xfId="31" applyNumberFormat="1" applyFont="1" applyFill="1" applyBorder="1" applyAlignment="1">
      <alignment vertical="center"/>
    </xf>
    <xf numFmtId="172" fontId="14" fillId="0" borderId="0" xfId="28" applyNumberFormat="1" applyFont="1" applyFill="1" applyBorder="1" applyAlignment="1" applyProtection="1">
      <alignment horizontal="right"/>
    </xf>
    <xf numFmtId="172" fontId="14" fillId="0" borderId="0" xfId="28" applyNumberFormat="1" applyFont="1" applyFill="1" applyBorder="1" applyAlignment="1" applyProtection="1">
      <alignment horizontal="right" vertical="justify"/>
    </xf>
    <xf numFmtId="173" fontId="12" fillId="0" borderId="0" xfId="0" applyNumberFormat="1" applyFont="1"/>
    <xf numFmtId="0" fontId="25" fillId="11" borderId="0" xfId="0" applyFont="1" applyFill="1"/>
    <xf numFmtId="4" fontId="2" fillId="0" borderId="0" xfId="23" applyNumberFormat="1" applyFont="1" applyFill="1" applyAlignment="1" applyProtection="1">
      <alignment horizontal="right" vertical="top" wrapText="1"/>
    </xf>
    <xf numFmtId="49" fontId="2" fillId="0" borderId="0" xfId="23" applyNumberFormat="1" applyFont="1" applyAlignment="1" applyProtection="1">
      <alignment horizontal="center" vertical="top"/>
    </xf>
    <xf numFmtId="167" fontId="2" fillId="0" borderId="0" xfId="0" applyNumberFormat="1" applyFont="1" applyAlignment="1" applyProtection="1">
      <alignment horizontal="right" vertical="top"/>
      <protection locked="0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0" xfId="5" applyFont="1" applyBorder="1" applyAlignment="1" applyProtection="1"/>
    <xf numFmtId="167" fontId="3" fillId="0" borderId="0" xfId="23" applyNumberFormat="1" applyFont="1" applyFill="1" applyAlignment="1" applyProtection="1">
      <alignment horizontal="right" vertical="top"/>
      <protection locked="0"/>
    </xf>
    <xf numFmtId="0" fontId="26" fillId="0" borderId="0" xfId="0" applyFont="1" applyAlignment="1"/>
    <xf numFmtId="172" fontId="3" fillId="0" borderId="0" xfId="23" applyNumberFormat="1" applyFont="1" applyAlignment="1" applyProtection="1">
      <alignment horizontal="right" vertical="top" wrapText="1"/>
    </xf>
    <xf numFmtId="172" fontId="3" fillId="0" borderId="0" xfId="23" applyNumberFormat="1" applyFont="1" applyBorder="1" applyAlignment="1" applyProtection="1">
      <alignment horizontal="right" vertical="top" wrapText="1"/>
    </xf>
    <xf numFmtId="0" fontId="15" fillId="0" borderId="0" xfId="5" applyFont="1" applyFill="1" applyBorder="1" applyAlignment="1" applyProtection="1">
      <alignment vertical="top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17" fontId="12" fillId="0" borderId="0" xfId="0" applyNumberFormat="1" applyFont="1" applyBorder="1" applyAlignment="1">
      <alignment horizontal="center" vertical="center" wrapText="1"/>
    </xf>
    <xf numFmtId="0" fontId="14" fillId="0" borderId="0" xfId="5" applyFont="1" applyFill="1" applyBorder="1" applyAlignment="1" applyProtection="1">
      <alignment vertical="top"/>
    </xf>
    <xf numFmtId="49" fontId="15" fillId="0" borderId="0" xfId="5" applyNumberFormat="1" applyFont="1" applyFill="1" applyBorder="1" applyAlignment="1">
      <alignment horizontal="center" vertical="center" wrapText="1"/>
    </xf>
    <xf numFmtId="0" fontId="15" fillId="0" borderId="0" xfId="21" applyFont="1" applyBorder="1" applyAlignment="1">
      <alignment horizontal="center" vertical="center" wrapText="1"/>
    </xf>
    <xf numFmtId="49" fontId="15" fillId="0" borderId="0" xfId="5" applyNumberFormat="1" applyFont="1" applyBorder="1" applyAlignment="1">
      <alignment horizontal="center" vertical="center"/>
    </xf>
    <xf numFmtId="49" fontId="15" fillId="0" borderId="0" xfId="5" applyNumberFormat="1" applyFont="1" applyFill="1" applyBorder="1" applyAlignment="1">
      <alignment horizontal="center" vertical="top"/>
    </xf>
    <xf numFmtId="0" fontId="15" fillId="0" borderId="0" xfId="0" applyFont="1" applyBorder="1" applyAlignment="1">
      <alignment horizontal="left" vertical="top" wrapText="1"/>
    </xf>
    <xf numFmtId="0" fontId="15" fillId="0" borderId="0" xfId="22" applyFont="1" applyFill="1" applyBorder="1" applyAlignment="1">
      <alignment horizontal="justify" vertical="top" wrapText="1"/>
    </xf>
    <xf numFmtId="0" fontId="15" fillId="0" borderId="0" xfId="22" applyFont="1" applyBorder="1" applyAlignment="1">
      <alignment horizontal="left" vertical="top" wrapText="1"/>
    </xf>
    <xf numFmtId="0" fontId="14" fillId="0" borderId="0" xfId="5" applyFont="1" applyFill="1" applyBorder="1" applyAlignment="1">
      <alignment vertical="top" wrapText="1"/>
    </xf>
    <xf numFmtId="0" fontId="15" fillId="0" borderId="0" xfId="5" applyFont="1" applyFill="1" applyBorder="1" applyAlignment="1">
      <alignment vertical="center"/>
    </xf>
    <xf numFmtId="171" fontId="15" fillId="0" borderId="0" xfId="31" applyNumberFormat="1" applyFont="1" applyFill="1" applyBorder="1" applyAlignment="1">
      <alignment horizontal="right" vertical="center"/>
    </xf>
    <xf numFmtId="165" fontId="15" fillId="0" borderId="0" xfId="29" applyFont="1" applyFill="1" applyBorder="1" applyAlignment="1" applyProtection="1">
      <alignment horizontal="right" vertical="center"/>
      <protection locked="0"/>
    </xf>
    <xf numFmtId="165" fontId="15" fillId="0" borderId="0" xfId="29" applyFont="1" applyFill="1" applyBorder="1" applyAlignment="1">
      <alignment vertical="center"/>
    </xf>
    <xf numFmtId="0" fontId="16" fillId="0" borderId="0" xfId="0" applyFont="1" applyFill="1" applyBorder="1"/>
    <xf numFmtId="4" fontId="15" fillId="0" borderId="0" xfId="31" applyNumberFormat="1" applyFont="1" applyFill="1" applyBorder="1" applyAlignment="1" applyProtection="1">
      <alignment horizontal="right" vertical="center"/>
      <protection locked="0"/>
    </xf>
    <xf numFmtId="4" fontId="15" fillId="0" borderId="0" xfId="3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4" fillId="0" borderId="0" xfId="5" applyFont="1" applyFill="1" applyBorder="1" applyAlignment="1" applyProtection="1"/>
    <xf numFmtId="0" fontId="28" fillId="0" borderId="0" xfId="0" applyFont="1" applyAlignment="1" applyProtection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173" fontId="3" fillId="0" borderId="0" xfId="0" quotePrefix="1" applyNumberFormat="1" applyFont="1" applyAlignment="1">
      <alignment horizontal="right" vertical="center"/>
    </xf>
    <xf numFmtId="0" fontId="12" fillId="5" borderId="0" xfId="0" applyFont="1" applyFill="1" applyAlignment="1">
      <alignment vertical="center"/>
    </xf>
    <xf numFmtId="173" fontId="12" fillId="0" borderId="0" xfId="0" applyNumberFormat="1" applyFont="1" applyAlignment="1">
      <alignment vertical="center"/>
    </xf>
    <xf numFmtId="0" fontId="21" fillId="0" borderId="0" xfId="0" applyFont="1" applyFill="1" applyAlignment="1">
      <alignment vertical="center"/>
    </xf>
    <xf numFmtId="173" fontId="21" fillId="0" borderId="0" xfId="0" applyNumberFormat="1" applyFont="1" applyFill="1" applyAlignment="1">
      <alignment vertical="center"/>
    </xf>
    <xf numFmtId="9" fontId="21" fillId="0" borderId="0" xfId="0" applyNumberFormat="1" applyFont="1" applyFill="1" applyAlignment="1">
      <alignment vertical="center"/>
    </xf>
    <xf numFmtId="173" fontId="22" fillId="0" borderId="0" xfId="0" applyNumberFormat="1" applyFont="1" applyFill="1" applyAlignment="1">
      <alignment vertical="center"/>
    </xf>
    <xf numFmtId="9" fontId="21" fillId="0" borderId="0" xfId="25" applyFont="1" applyFill="1" applyAlignment="1">
      <alignment vertical="center"/>
    </xf>
    <xf numFmtId="0" fontId="22" fillId="0" borderId="0" xfId="0" applyFont="1" applyAlignment="1">
      <alignment vertical="center"/>
    </xf>
    <xf numFmtId="173" fontId="22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73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0" fontId="4" fillId="5" borderId="0" xfId="0" applyFont="1" applyFill="1" applyAlignment="1">
      <alignment vertical="center"/>
    </xf>
    <xf numFmtId="167" fontId="5" fillId="0" borderId="0" xfId="0" applyNumberFormat="1" applyFont="1" applyAlignment="1">
      <alignment horizontal="left" vertical="top" wrapText="1" indent="4"/>
    </xf>
    <xf numFmtId="167" fontId="3" fillId="3" borderId="0" xfId="0" applyNumberFormat="1" applyFont="1" applyFill="1" applyAlignment="1">
      <alignment horizontal="left" vertical="top" wrapText="1" indent="4"/>
    </xf>
    <xf numFmtId="167" fontId="3" fillId="0" borderId="0" xfId="0" applyNumberFormat="1" applyFont="1" applyAlignment="1">
      <alignment horizontal="left" vertical="top" wrapText="1" indent="4"/>
    </xf>
    <xf numFmtId="167" fontId="3" fillId="0" borderId="0" xfId="23" applyNumberFormat="1" applyFont="1" applyAlignment="1" applyProtection="1">
      <alignment horizontal="left" vertical="top" wrapText="1" indent="4"/>
    </xf>
    <xf numFmtId="167" fontId="3" fillId="0" borderId="0" xfId="0" applyNumberFormat="1" applyFont="1" applyFill="1" applyAlignment="1">
      <alignment horizontal="left" vertical="top" wrapText="1" indent="4"/>
    </xf>
    <xf numFmtId="167" fontId="3" fillId="0" borderId="0" xfId="0" applyNumberFormat="1" applyFont="1" applyAlignment="1" applyProtection="1">
      <alignment horizontal="left" vertical="top" wrapText="1" indent="4"/>
    </xf>
    <xf numFmtId="167" fontId="5" fillId="0" borderId="0" xfId="0" applyNumberFormat="1" applyFont="1" applyFill="1" applyAlignment="1">
      <alignment horizontal="left" vertical="top" wrapText="1" indent="4"/>
    </xf>
    <xf numFmtId="0" fontId="5" fillId="0" borderId="0" xfId="2" applyFont="1" applyFill="1" applyBorder="1"/>
    <xf numFmtId="0" fontId="2" fillId="0" borderId="0" xfId="2" applyFont="1" applyFill="1" applyBorder="1"/>
    <xf numFmtId="0" fontId="2" fillId="0" borderId="0" xfId="2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1" fontId="2" fillId="0" borderId="0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left" vertical="center"/>
      <protection locked="0"/>
    </xf>
    <xf numFmtId="4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1" fontId="2" fillId="0" borderId="0" xfId="0" applyNumberFormat="1" applyFont="1" applyFill="1" applyBorder="1" applyAlignment="1">
      <alignment vertical="center"/>
    </xf>
    <xf numFmtId="4" fontId="5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Fill="1" applyBorder="1" applyAlignment="1">
      <alignment horizontal="center" vertical="center"/>
    </xf>
    <xf numFmtId="49" fontId="5" fillId="0" borderId="0" xfId="0" quotePrefix="1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171" fontId="2" fillId="0" borderId="0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172" fontId="5" fillId="0" borderId="0" xfId="29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0" fontId="2" fillId="0" borderId="0" xfId="2" quotePrefix="1" applyFont="1" applyFill="1" applyBorder="1"/>
    <xf numFmtId="0" fontId="15" fillId="0" borderId="0" xfId="5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21" fillId="0" borderId="0" xfId="0" applyFont="1" applyFill="1" applyAlignment="1">
      <alignment horizontal="left" vertical="center" indent="2"/>
    </xf>
    <xf numFmtId="0" fontId="22" fillId="0" borderId="0" xfId="0" applyFont="1" applyFill="1" applyAlignment="1">
      <alignment horizontal="left" vertical="center" indent="2"/>
    </xf>
    <xf numFmtId="0" fontId="22" fillId="0" borderId="0" xfId="0" applyFont="1" applyAlignment="1">
      <alignment horizontal="left" vertical="center" indent="2"/>
    </xf>
    <xf numFmtId="0" fontId="21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indent="2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 wrapText="1" indent="1"/>
    </xf>
    <xf numFmtId="0" fontId="4" fillId="5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indent="2"/>
    </xf>
    <xf numFmtId="0" fontId="30" fillId="0" borderId="0" xfId="0" applyFont="1" applyFill="1" applyAlignment="1">
      <alignment vertical="center"/>
    </xf>
    <xf numFmtId="173" fontId="30" fillId="0" borderId="0" xfId="0" applyNumberFormat="1" applyFont="1" applyFill="1" applyAlignment="1">
      <alignment vertical="center"/>
    </xf>
    <xf numFmtId="4" fontId="3" fillId="0" borderId="0" xfId="23" applyNumberFormat="1" applyFont="1" applyFill="1" applyBorder="1" applyAlignment="1" applyProtection="1">
      <alignment horizontal="right" vertical="top" wrapText="1"/>
      <protection locked="0"/>
    </xf>
    <xf numFmtId="0" fontId="15" fillId="0" borderId="0" xfId="5" applyFont="1" applyFill="1" applyBorder="1" applyAlignment="1" applyProtection="1">
      <alignment horizontal="left" vertical="top" wrapText="1"/>
      <protection locked="0"/>
    </xf>
    <xf numFmtId="17" fontId="12" fillId="0" borderId="0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169" fontId="15" fillId="0" borderId="0" xfId="28" applyNumberFormat="1" applyFont="1" applyFill="1" applyBorder="1" applyAlignment="1" applyProtection="1">
      <alignment horizontal="right" vertical="justify"/>
      <protection locked="0"/>
    </xf>
    <xf numFmtId="49" fontId="20" fillId="2" borderId="5" xfId="23" applyNumberFormat="1" applyFont="1" applyFill="1" applyBorder="1" applyAlignment="1" applyProtection="1">
      <alignment horizontal="center" vertical="center" wrapText="1"/>
      <protection locked="0"/>
    </xf>
    <xf numFmtId="169" fontId="14" fillId="0" borderId="0" xfId="28" applyNumberFormat="1" applyFont="1" applyFill="1" applyBorder="1" applyAlignment="1" applyProtection="1">
      <alignment horizontal="right" vertical="justify"/>
      <protection locked="0"/>
    </xf>
    <xf numFmtId="169" fontId="14" fillId="0" borderId="0" xfId="28" applyNumberFormat="1" applyFont="1" applyFill="1" applyBorder="1" applyAlignment="1" applyProtection="1">
      <alignment horizontal="right"/>
      <protection locked="0"/>
    </xf>
    <xf numFmtId="0" fontId="12" fillId="0" borderId="0" xfId="0" applyFont="1" applyFill="1" applyAlignment="1">
      <alignment vertical="center"/>
    </xf>
    <xf numFmtId="173" fontId="12" fillId="0" borderId="0" xfId="0" applyNumberFormat="1" applyFont="1" applyFill="1" applyAlignment="1">
      <alignment vertical="center"/>
    </xf>
    <xf numFmtId="4" fontId="24" fillId="0" borderId="0" xfId="23" applyNumberFormat="1" applyFont="1" applyFill="1" applyAlignment="1" applyProtection="1">
      <alignment horizontal="right" vertical="top" wrapText="1"/>
    </xf>
    <xf numFmtId="167" fontId="3" fillId="0" borderId="0" xfId="23" applyNumberFormat="1" applyFont="1" applyAlignment="1" applyProtection="1">
      <alignment horizontal="right" vertical="top" wrapText="1"/>
    </xf>
    <xf numFmtId="167" fontId="5" fillId="2" borderId="3" xfId="0" applyNumberFormat="1" applyFont="1" applyFill="1" applyBorder="1" applyAlignment="1">
      <alignment horizontal="right" vertical="top" wrapText="1"/>
    </xf>
    <xf numFmtId="167" fontId="3" fillId="3" borderId="0" xfId="23" applyNumberFormat="1" applyFont="1" applyFill="1" applyAlignment="1" applyProtection="1">
      <alignment horizontal="right" vertical="top"/>
      <protection locked="0"/>
    </xf>
    <xf numFmtId="167" fontId="2" fillId="3" borderId="0" xfId="23" applyNumberFormat="1" applyFont="1" applyFill="1" applyAlignment="1" applyProtection="1">
      <alignment horizontal="right" vertical="top"/>
      <protection locked="0"/>
    </xf>
    <xf numFmtId="0" fontId="24" fillId="3" borderId="0" xfId="23" quotePrefix="1" applyNumberFormat="1" applyFont="1" applyFill="1" applyAlignment="1" applyProtection="1">
      <alignment horizontal="right" vertical="top" wrapText="1"/>
    </xf>
    <xf numFmtId="4" fontId="24" fillId="3" borderId="0" xfId="23" quotePrefix="1" applyNumberFormat="1" applyFont="1" applyFill="1" applyAlignment="1" applyProtection="1">
      <alignment horizontal="right" vertical="top" wrapText="1"/>
    </xf>
    <xf numFmtId="0" fontId="12" fillId="0" borderId="0" xfId="0" applyFont="1" applyAlignment="1">
      <alignment horizontal="center"/>
    </xf>
    <xf numFmtId="0" fontId="4" fillId="5" borderId="0" xfId="0" applyFont="1" applyFill="1" applyAlignment="1" applyProtection="1">
      <alignment horizontal="left" vertical="center" wrapText="1"/>
      <protection locked="0"/>
    </xf>
    <xf numFmtId="0" fontId="21" fillId="5" borderId="0" xfId="0" applyFont="1" applyFill="1" applyAlignment="1" applyProtection="1">
      <alignment horizontal="left" vertical="center" wrapText="1"/>
      <protection locked="0"/>
    </xf>
    <xf numFmtId="14" fontId="21" fillId="5" borderId="0" xfId="0" applyNumberFormat="1" applyFont="1" applyFill="1" applyAlignment="1" applyProtection="1">
      <alignment horizontal="left" vertical="center"/>
      <protection locked="0"/>
    </xf>
    <xf numFmtId="0" fontId="21" fillId="5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27" fillId="0" borderId="0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4" fillId="0" borderId="0" xfId="5" applyFont="1" applyFill="1" applyBorder="1" applyAlignment="1" applyProtection="1">
      <alignment horizontal="left" vertical="top"/>
    </xf>
    <xf numFmtId="0" fontId="15" fillId="0" borderId="0" xfId="5" applyFont="1" applyFill="1" applyBorder="1" applyAlignment="1" applyProtection="1">
      <alignment vertical="top"/>
    </xf>
    <xf numFmtId="49" fontId="15" fillId="0" borderId="0" xfId="5" applyNumberFormat="1" applyFont="1" applyFill="1" applyBorder="1" applyAlignment="1">
      <alignment horizontal="center" vertical="center" wrapText="1"/>
    </xf>
    <xf numFmtId="0" fontId="15" fillId="0" borderId="0" xfId="5" applyFont="1" applyFill="1" applyBorder="1" applyAlignment="1">
      <alignment horizontal="left" vertical="top" wrapText="1"/>
    </xf>
  </cellXfs>
  <cellStyles count="32">
    <cellStyle name="Navadno" xfId="0" builtinId="0"/>
    <cellStyle name="Navadno 2" xfId="1"/>
    <cellStyle name="Navadno 2 2" xfId="2"/>
    <cellStyle name="Navadno 2 3" xfId="3"/>
    <cellStyle name="Navadno 3" xfId="4"/>
    <cellStyle name="Navadno 3 2" xfId="5"/>
    <cellStyle name="Navadno 3 3" xfId="6"/>
    <cellStyle name="Navadno 4" xfId="7"/>
    <cellStyle name="Navadno 4 2" xfId="8"/>
    <cellStyle name="Navadno 5" xfId="9"/>
    <cellStyle name="Navadno 5 2" xfId="10"/>
    <cellStyle name="Navadno 5 3" xfId="11"/>
    <cellStyle name="Navadno 5 4" xfId="12"/>
    <cellStyle name="Navadno 5 4 2" xfId="13"/>
    <cellStyle name="Navadno 6" xfId="14"/>
    <cellStyle name="Navadno 6 2" xfId="15"/>
    <cellStyle name="Navadno 7" xfId="16"/>
    <cellStyle name="Navadno 8" xfId="17"/>
    <cellStyle name="Navadno 8 2" xfId="18"/>
    <cellStyle name="Navadno_List1" xfId="19"/>
    <cellStyle name="Navadno_List1 2" xfId="20"/>
    <cellStyle name="Navadno_VODOVOD ZA NASELJE GORNJI ČRNCI" xfId="21"/>
    <cellStyle name="Navadno_VODOVOD ZA NASELJE KOROVCI" xfId="22"/>
    <cellStyle name="Normal 2" xfId="23"/>
    <cellStyle name="Normal_1.3.2" xfId="24"/>
    <cellStyle name="Odstotek" xfId="25" builtinId="5"/>
    <cellStyle name="Odstotek 2" xfId="26"/>
    <cellStyle name="Valuta 2" xfId="27"/>
    <cellStyle name="Valuta 3" xfId="28"/>
    <cellStyle name="Vejica" xfId="29" builtinId="3"/>
    <cellStyle name="Vejica 2" xfId="30"/>
    <cellStyle name="Vejica 3" xfId="3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A1:F34"/>
  <sheetViews>
    <sheetView view="pageBreakPreview" topLeftCell="A4" zoomScaleNormal="100" zoomScaleSheetLayoutView="100" workbookViewId="0">
      <selection activeCell="A8" sqref="A8"/>
    </sheetView>
  </sheetViews>
  <sheetFormatPr defaultRowHeight="15"/>
  <cols>
    <col min="1" max="1" width="20.7109375" style="138" customWidth="1"/>
    <col min="2" max="2" width="13.7109375" style="138" customWidth="1"/>
    <col min="3" max="3" width="15" style="138" customWidth="1"/>
    <col min="4" max="4" width="13.7109375" style="138" customWidth="1"/>
    <col min="5" max="5" width="7.85546875" style="138" customWidth="1"/>
    <col min="6" max="6" width="28.42578125" style="148" customWidth="1"/>
    <col min="7" max="16384" width="9.140625" style="138"/>
  </cols>
  <sheetData>
    <row r="1" spans="1:6" ht="24" customHeight="1">
      <c r="A1" s="264"/>
      <c r="B1" s="264"/>
      <c r="C1" s="264"/>
      <c r="D1" s="264"/>
      <c r="E1" s="264"/>
      <c r="F1" s="264"/>
    </row>
    <row r="2" spans="1:6" ht="87" customHeight="1">
      <c r="A2" s="269" t="s">
        <v>358</v>
      </c>
      <c r="B2" s="269"/>
      <c r="C2" s="269"/>
      <c r="D2" s="269"/>
      <c r="E2" s="269"/>
      <c r="F2" s="269"/>
    </row>
    <row r="3" spans="1:6" ht="24" customHeight="1">
      <c r="A3" s="270"/>
      <c r="B3" s="270"/>
      <c r="C3" s="270"/>
      <c r="D3" s="270"/>
      <c r="E3" s="270"/>
      <c r="F3" s="270"/>
    </row>
    <row r="4" spans="1:6" ht="55.5" customHeight="1">
      <c r="A4" s="270" t="s">
        <v>359</v>
      </c>
      <c r="B4" s="270"/>
      <c r="C4" s="270"/>
      <c r="D4" s="270"/>
      <c r="E4" s="270"/>
      <c r="F4" s="270"/>
    </row>
    <row r="5" spans="1:6" ht="15.75">
      <c r="A5" s="241" t="s">
        <v>376</v>
      </c>
      <c r="B5" s="265"/>
      <c r="C5" s="265"/>
      <c r="D5" s="265"/>
      <c r="E5" s="265"/>
      <c r="F5" s="265"/>
    </row>
    <row r="6" spans="1:6" ht="15.75">
      <c r="A6" s="242"/>
      <c r="B6" s="184"/>
      <c r="C6" s="232"/>
      <c r="D6" s="184"/>
      <c r="E6" s="184"/>
      <c r="F6" s="184"/>
    </row>
    <row r="7" spans="1:6" ht="15.75">
      <c r="A7" s="241" t="s">
        <v>375</v>
      </c>
      <c r="B7" s="265"/>
      <c r="C7" s="265"/>
      <c r="D7" s="265"/>
      <c r="E7" s="265"/>
      <c r="F7" s="265"/>
    </row>
    <row r="8" spans="1:6" s="188" customFormat="1" ht="20.100000000000001" customHeight="1">
      <c r="F8" s="189"/>
    </row>
    <row r="9" spans="1:6" s="188" customFormat="1" ht="20.100000000000001" customHeight="1">
      <c r="A9" s="202" t="s">
        <v>360</v>
      </c>
      <c r="B9" s="190"/>
      <c r="C9" s="255"/>
      <c r="D9" s="255"/>
      <c r="E9" s="255"/>
      <c r="F9" s="256"/>
    </row>
    <row r="10" spans="1:6" s="188" customFormat="1" ht="20.100000000000001" customHeight="1">
      <c r="F10" s="191"/>
    </row>
    <row r="11" spans="1:6" s="188" customFormat="1" ht="20.100000000000001" customHeight="1">
      <c r="A11" s="233" t="s">
        <v>62</v>
      </c>
      <c r="B11" s="192"/>
      <c r="C11" s="192"/>
      <c r="D11" s="192"/>
      <c r="E11" s="192"/>
      <c r="F11" s="193">
        <f>'CESTA II.FAZA'!F240:F240</f>
        <v>0</v>
      </c>
    </row>
    <row r="12" spans="1:6" s="188" customFormat="1" ht="20.100000000000001" customHeight="1">
      <c r="A12" s="233" t="s">
        <v>34</v>
      </c>
      <c r="B12" s="192"/>
      <c r="C12" s="192"/>
      <c r="D12" s="192"/>
      <c r="E12" s="192"/>
      <c r="F12" s="193">
        <f>'J.RAZSVETLJAVA II.FAZA'!F35</f>
        <v>0</v>
      </c>
    </row>
    <row r="13" spans="1:6" s="188" customFormat="1" ht="20.100000000000001" customHeight="1">
      <c r="A13" s="233" t="s">
        <v>222</v>
      </c>
      <c r="E13" s="194">
        <v>0.1</v>
      </c>
      <c r="F13" s="193">
        <f>ROUND(SUM(F11:F12)*$E$13,2)</f>
        <v>0</v>
      </c>
    </row>
    <row r="14" spans="1:6" s="188" customFormat="1" ht="20.100000000000001" customHeight="1">
      <c r="A14" s="234" t="s">
        <v>123</v>
      </c>
      <c r="B14" s="194"/>
      <c r="C14" s="194"/>
      <c r="D14" s="194"/>
      <c r="E14" s="194"/>
      <c r="F14" s="195">
        <f>SUM(F11:F13)</f>
        <v>0</v>
      </c>
    </row>
    <row r="15" spans="1:6" s="188" customFormat="1" ht="20.100000000000001" customHeight="1">
      <c r="A15" s="233"/>
      <c r="B15" s="194"/>
      <c r="C15" s="194"/>
      <c r="D15" s="194"/>
      <c r="E15" s="194"/>
      <c r="F15" s="193"/>
    </row>
    <row r="16" spans="1:6" s="188" customFormat="1" ht="20.100000000000001" customHeight="1">
      <c r="A16" s="233" t="s">
        <v>61</v>
      </c>
      <c r="B16" s="192"/>
      <c r="C16" s="192"/>
      <c r="D16" s="192"/>
      <c r="E16" s="192"/>
      <c r="F16" s="193">
        <f>'VODOVOD II.FAZA'!F18</f>
        <v>0</v>
      </c>
    </row>
    <row r="17" spans="1:6" s="188" customFormat="1" ht="20.100000000000001" customHeight="1">
      <c r="A17" s="233" t="s">
        <v>238</v>
      </c>
      <c r="B17" s="192"/>
      <c r="C17" s="192"/>
      <c r="D17" s="192"/>
      <c r="E17" s="192"/>
      <c r="F17" s="193">
        <f>'FEK KANALIZACIJA II.FAZA'!F85</f>
        <v>0</v>
      </c>
    </row>
    <row r="18" spans="1:6" s="188" customFormat="1" ht="20.100000000000001" customHeight="1">
      <c r="A18" s="233" t="s">
        <v>222</v>
      </c>
      <c r="E18" s="196">
        <v>0.1</v>
      </c>
      <c r="F18" s="193">
        <f>ROUND(SUM(F16+F17)*$E$18,2)</f>
        <v>0</v>
      </c>
    </row>
    <row r="19" spans="1:6" s="188" customFormat="1" ht="20.100000000000001" customHeight="1">
      <c r="A19" s="234" t="s">
        <v>123</v>
      </c>
      <c r="B19" s="192"/>
      <c r="C19" s="192"/>
      <c r="D19" s="192"/>
      <c r="E19" s="192"/>
      <c r="F19" s="195">
        <f>F16+F18+F17</f>
        <v>0</v>
      </c>
    </row>
    <row r="20" spans="1:6" s="188" customFormat="1" ht="20.100000000000001" customHeight="1">
      <c r="A20" s="233"/>
      <c r="B20" s="192"/>
      <c r="C20" s="192"/>
      <c r="D20" s="192"/>
      <c r="E20" s="192"/>
      <c r="F20" s="193"/>
    </row>
    <row r="21" spans="1:6" s="188" customFormat="1" ht="20.100000000000001" customHeight="1">
      <c r="A21" s="235" t="s">
        <v>223</v>
      </c>
      <c r="B21" s="197"/>
      <c r="C21" s="197"/>
      <c r="D21" s="197"/>
      <c r="E21" s="197"/>
      <c r="F21" s="198">
        <f>F14+F19</f>
        <v>0</v>
      </c>
    </row>
    <row r="22" spans="1:6" s="188" customFormat="1" ht="20.100000000000001" customHeight="1">
      <c r="A22" s="236"/>
      <c r="B22" s="199"/>
      <c r="C22" s="199"/>
      <c r="D22" s="199"/>
      <c r="E22" s="199"/>
      <c r="F22" s="200"/>
    </row>
    <row r="23" spans="1:6" s="188" customFormat="1" ht="20.100000000000001" customHeight="1">
      <c r="A23" s="236" t="s">
        <v>224</v>
      </c>
      <c r="B23" s="201"/>
      <c r="C23" s="201"/>
      <c r="D23" s="201"/>
      <c r="E23" s="201"/>
      <c r="F23" s="198">
        <f>ROUND(F14*0.22,2)</f>
        <v>0</v>
      </c>
    </row>
    <row r="24" spans="1:6" s="188" customFormat="1" ht="20.100000000000001" customHeight="1">
      <c r="A24" s="236" t="s">
        <v>225</v>
      </c>
      <c r="B24" s="201"/>
      <c r="C24" s="201"/>
      <c r="D24" s="201"/>
      <c r="E24" s="201"/>
      <c r="F24" s="200">
        <f>F19</f>
        <v>0</v>
      </c>
    </row>
    <row r="25" spans="1:6" s="188" customFormat="1" ht="20.100000000000001" customHeight="1">
      <c r="A25" s="237"/>
      <c r="F25" s="191"/>
    </row>
    <row r="26" spans="1:6" s="188" customFormat="1" ht="20.100000000000001" customHeight="1">
      <c r="A26" s="243" t="s">
        <v>130</v>
      </c>
      <c r="B26" s="244"/>
      <c r="C26" s="244"/>
      <c r="D26" s="244"/>
      <c r="E26" s="244"/>
      <c r="F26" s="245">
        <f>F14+F19+F23</f>
        <v>0</v>
      </c>
    </row>
    <row r="27" spans="1:6" s="188" customFormat="1" ht="20.100000000000001" customHeight="1">
      <c r="F27" s="191"/>
    </row>
    <row r="28" spans="1:6" s="188" customFormat="1" ht="20.100000000000001" customHeight="1">
      <c r="F28" s="191"/>
    </row>
    <row r="29" spans="1:6">
      <c r="A29" s="238" t="s">
        <v>377</v>
      </c>
      <c r="B29" s="266"/>
      <c r="C29" s="266"/>
      <c r="D29" s="239"/>
      <c r="E29" s="239" t="s">
        <v>378</v>
      </c>
      <c r="F29" s="240" t="s">
        <v>379</v>
      </c>
    </row>
    <row r="30" spans="1:6">
      <c r="A30" s="238"/>
      <c r="B30" s="238"/>
      <c r="C30" s="238"/>
      <c r="D30" s="239"/>
      <c r="E30" s="239"/>
      <c r="F30" s="240"/>
    </row>
    <row r="31" spans="1:6" s="188" customFormat="1">
      <c r="A31" s="199" t="s">
        <v>380</v>
      </c>
      <c r="B31" s="267"/>
      <c r="C31" s="268"/>
      <c r="D31" s="199"/>
      <c r="E31" s="199"/>
      <c r="F31" s="200"/>
    </row>
    <row r="32" spans="1:6" s="188" customFormat="1" ht="20.100000000000001" customHeight="1">
      <c r="F32" s="191"/>
    </row>
    <row r="33" spans="6:6" s="188" customFormat="1" ht="20.100000000000001" customHeight="1">
      <c r="F33" s="191"/>
    </row>
    <row r="34" spans="6:6" s="188" customFormat="1" ht="20.100000000000001" customHeight="1">
      <c r="F34" s="191"/>
    </row>
  </sheetData>
  <sheetProtection password="E9CD" sheet="1" objects="1" scenarios="1"/>
  <mergeCells count="8">
    <mergeCell ref="A1:F1"/>
    <mergeCell ref="B5:F5"/>
    <mergeCell ref="B7:F7"/>
    <mergeCell ref="B29:C29"/>
    <mergeCell ref="B31:C31"/>
    <mergeCell ref="A2:F2"/>
    <mergeCell ref="A4:F4"/>
    <mergeCell ref="A3:F3"/>
  </mergeCells>
  <pageMargins left="0.78740157480314965" right="0.59055118110236227" top="0.78740157480314965" bottom="0.59055118110236227" header="0.31496062992125984" footer="0.31496062992125984"/>
  <pageSetup paperSize="9" scale="90" orientation="portrait" r:id="rId1"/>
  <headerFooter>
    <oddHeader>&amp;LMESTNA OBČINA MURSKA SOBOTA&amp;R&amp;A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L241"/>
  <sheetViews>
    <sheetView showZeros="0" view="pageBreakPreview" zoomScaleNormal="110" zoomScaleSheetLayoutView="100" workbookViewId="0">
      <selection activeCell="D224" sqref="D224"/>
    </sheetView>
  </sheetViews>
  <sheetFormatPr defaultRowHeight="12.75"/>
  <cols>
    <col min="1" max="1" width="6.28515625" style="45" bestFit="1" customWidth="1"/>
    <col min="2" max="2" width="51.28515625" style="45" customWidth="1"/>
    <col min="3" max="3" width="6.42578125" style="45" customWidth="1"/>
    <col min="4" max="4" width="10" style="45" bestFit="1" customWidth="1"/>
    <col min="5" max="5" width="10.7109375" style="45" customWidth="1"/>
    <col min="6" max="6" width="14.7109375" style="45" customWidth="1"/>
    <col min="7" max="8" width="9.140625" style="45"/>
    <col min="9" max="9" width="19.5703125" style="45" customWidth="1"/>
    <col min="10" max="10" width="19.85546875" style="45" customWidth="1"/>
    <col min="11" max="16384" width="9.140625" style="45"/>
  </cols>
  <sheetData>
    <row r="1" spans="1:12" ht="54" customHeight="1" thickBot="1">
      <c r="A1" s="275" t="s">
        <v>336</v>
      </c>
      <c r="B1" s="276"/>
      <c r="C1" s="276"/>
      <c r="D1" s="276"/>
      <c r="E1" s="276"/>
      <c r="F1" s="277"/>
      <c r="G1" s="158"/>
      <c r="H1" s="158"/>
      <c r="I1" s="158"/>
    </row>
    <row r="2" spans="1:12">
      <c r="A2" s="162"/>
      <c r="B2" s="162"/>
      <c r="C2" s="162"/>
      <c r="D2" s="162"/>
      <c r="E2" s="162"/>
      <c r="F2" s="162"/>
      <c r="G2" s="158"/>
      <c r="H2" s="158"/>
      <c r="I2" s="158"/>
    </row>
    <row r="3" spans="1:12" s="165" customFormat="1" ht="12.75" customHeight="1">
      <c r="A3" s="163" t="s">
        <v>337</v>
      </c>
      <c r="B3" s="163"/>
      <c r="C3" s="163"/>
      <c r="D3" s="163"/>
      <c r="E3" s="163"/>
      <c r="F3" s="164"/>
      <c r="G3" s="274"/>
      <c r="H3" s="274"/>
      <c r="I3" s="274"/>
      <c r="J3" s="274"/>
      <c r="K3" s="274"/>
      <c r="L3" s="274"/>
    </row>
    <row r="4" spans="1:12" s="165" customFormat="1" ht="15">
      <c r="C4" s="166"/>
      <c r="D4" s="166"/>
      <c r="E4" s="167"/>
      <c r="G4" s="274"/>
      <c r="H4" s="274"/>
      <c r="I4" s="274"/>
      <c r="J4" s="274"/>
      <c r="K4" s="274"/>
      <c r="L4" s="274"/>
    </row>
    <row r="5" spans="1:12" s="165" customFormat="1" ht="15.75">
      <c r="B5" s="163" t="s">
        <v>343</v>
      </c>
      <c r="C5" s="163"/>
      <c r="D5" s="163"/>
      <c r="E5" s="163"/>
    </row>
    <row r="8" spans="1:12" ht="26.25" thickBot="1">
      <c r="A8" s="142" t="s">
        <v>218</v>
      </c>
      <c r="B8" s="142" t="s">
        <v>1</v>
      </c>
      <c r="C8" s="142" t="s">
        <v>8</v>
      </c>
      <c r="D8" s="142" t="s">
        <v>4</v>
      </c>
      <c r="E8" s="142" t="s">
        <v>29</v>
      </c>
      <c r="F8" s="142" t="s">
        <v>133</v>
      </c>
    </row>
    <row r="9" spans="1:12">
      <c r="A9" s="2"/>
      <c r="B9" s="29"/>
      <c r="C9" s="2"/>
      <c r="D9" s="28"/>
      <c r="E9" s="50"/>
      <c r="F9" s="30"/>
    </row>
    <row r="10" spans="1:12">
      <c r="A10" s="10"/>
      <c r="B10" s="12" t="s">
        <v>13</v>
      </c>
      <c r="C10" s="11"/>
      <c r="D10" s="13"/>
      <c r="E10" s="18" t="s">
        <v>9</v>
      </c>
      <c r="F10" s="259">
        <f>+SUM(F14:F40)</f>
        <v>0</v>
      </c>
    </row>
    <row r="11" spans="1:12">
      <c r="A11" s="4"/>
      <c r="B11" s="7"/>
      <c r="C11" s="4"/>
      <c r="D11" s="9"/>
      <c r="E11" s="8"/>
      <c r="F11" s="203"/>
    </row>
    <row r="12" spans="1:12">
      <c r="A12" s="15"/>
      <c r="B12" s="16" t="s">
        <v>10</v>
      </c>
      <c r="C12" s="15"/>
      <c r="D12" s="17"/>
      <c r="E12" s="41"/>
      <c r="F12" s="204"/>
    </row>
    <row r="13" spans="1:12">
      <c r="A13" s="4"/>
      <c r="B13" s="7"/>
      <c r="C13" s="4"/>
      <c r="D13" s="9"/>
      <c r="E13" s="5"/>
      <c r="F13" s="205"/>
    </row>
    <row r="14" spans="1:12" ht="25.5">
      <c r="A14" s="60">
        <v>1</v>
      </c>
      <c r="B14" s="36" t="s">
        <v>47</v>
      </c>
      <c r="C14" s="60" t="s">
        <v>2</v>
      </c>
      <c r="D14" s="262" t="s">
        <v>381</v>
      </c>
      <c r="E14" s="260"/>
      <c r="F14" s="258"/>
    </row>
    <row r="15" spans="1:12">
      <c r="A15" s="4"/>
      <c r="B15" s="7"/>
      <c r="C15" s="4"/>
      <c r="D15" s="9"/>
      <c r="E15" s="5"/>
      <c r="F15" s="205"/>
    </row>
    <row r="16" spans="1:12" ht="38.25">
      <c r="A16" s="60">
        <v>2</v>
      </c>
      <c r="B16" s="36" t="s">
        <v>63</v>
      </c>
      <c r="C16" s="60" t="s">
        <v>5</v>
      </c>
      <c r="D16" s="263" t="s">
        <v>381</v>
      </c>
      <c r="E16" s="260"/>
      <c r="F16" s="258"/>
    </row>
    <row r="17" spans="1:6" ht="12.75" customHeight="1">
      <c r="A17" s="4"/>
      <c r="B17" s="1"/>
      <c r="C17" s="4"/>
      <c r="D17" s="9"/>
      <c r="E17" s="5"/>
      <c r="F17" s="205"/>
    </row>
    <row r="18" spans="1:6" ht="25.5">
      <c r="A18" s="60">
        <v>3</v>
      </c>
      <c r="B18" s="36" t="s">
        <v>64</v>
      </c>
      <c r="C18" s="60" t="s">
        <v>2</v>
      </c>
      <c r="D18" s="62">
        <v>552</v>
      </c>
      <c r="E18" s="61"/>
      <c r="F18" s="258">
        <f>ROUND(D18*E18,2)</f>
        <v>0</v>
      </c>
    </row>
    <row r="19" spans="1:6" ht="12.75" customHeight="1">
      <c r="A19" s="4"/>
      <c r="B19" s="1"/>
      <c r="C19" s="4"/>
      <c r="D19" s="9"/>
      <c r="E19" s="5"/>
      <c r="F19" s="205"/>
    </row>
    <row r="20" spans="1:6" ht="25.5">
      <c r="A20" s="60" t="s">
        <v>241</v>
      </c>
      <c r="B20" s="36" t="s">
        <v>49</v>
      </c>
      <c r="C20" s="60" t="s">
        <v>0</v>
      </c>
      <c r="D20" s="62">
        <v>4709</v>
      </c>
      <c r="E20" s="61"/>
      <c r="F20" s="258">
        <f>ROUND(D20*E20,2)</f>
        <v>0</v>
      </c>
    </row>
    <row r="21" spans="1:6">
      <c r="A21" s="4"/>
      <c r="B21" s="1"/>
      <c r="C21" s="4"/>
      <c r="D21" s="9"/>
      <c r="E21" s="5"/>
      <c r="F21" s="205"/>
    </row>
    <row r="22" spans="1:6" ht="25.5">
      <c r="A22" s="60" t="s">
        <v>242</v>
      </c>
      <c r="B22" s="36" t="s">
        <v>15</v>
      </c>
      <c r="C22" s="60" t="s">
        <v>5</v>
      </c>
      <c r="D22" s="263" t="s">
        <v>381</v>
      </c>
      <c r="E22" s="260"/>
      <c r="F22" s="258"/>
    </row>
    <row r="23" spans="1:6" ht="12.75" customHeight="1">
      <c r="A23" s="4"/>
      <c r="B23" s="1"/>
      <c r="C23" s="4"/>
      <c r="D23" s="9"/>
      <c r="E23" s="5"/>
      <c r="F23" s="205"/>
    </row>
    <row r="24" spans="1:6" ht="12.75" customHeight="1">
      <c r="A24" s="15"/>
      <c r="B24" s="16" t="s">
        <v>65</v>
      </c>
      <c r="C24" s="15"/>
      <c r="D24" s="17"/>
      <c r="E24" s="41"/>
      <c r="F24" s="204"/>
    </row>
    <row r="25" spans="1:6" ht="12.75" customHeight="1">
      <c r="A25" s="31"/>
      <c r="B25" s="32"/>
      <c r="C25" s="31"/>
      <c r="D25" s="33"/>
      <c r="E25" s="34"/>
      <c r="F25" s="207"/>
    </row>
    <row r="26" spans="1:6" ht="25.5">
      <c r="A26" s="60" t="s">
        <v>243</v>
      </c>
      <c r="B26" s="36" t="s">
        <v>66</v>
      </c>
      <c r="C26" s="60" t="s">
        <v>5</v>
      </c>
      <c r="D26" s="62">
        <v>2</v>
      </c>
      <c r="E26" s="61"/>
      <c r="F26" s="258">
        <f>ROUND(D26*E26,2)</f>
        <v>0</v>
      </c>
    </row>
    <row r="27" spans="1:6" ht="12.75" customHeight="1">
      <c r="A27" s="4"/>
      <c r="B27" s="1"/>
      <c r="C27" s="4"/>
      <c r="D27" s="9"/>
      <c r="E27" s="5"/>
      <c r="F27" s="206">
        <f t="shared" ref="F27:F32" si="0">ROUND(D27*E27,2)</f>
        <v>0</v>
      </c>
    </row>
    <row r="28" spans="1:6" ht="12.75" customHeight="1">
      <c r="A28" s="60" t="s">
        <v>244</v>
      </c>
      <c r="B28" s="36" t="s">
        <v>67</v>
      </c>
      <c r="C28" s="60" t="s">
        <v>0</v>
      </c>
      <c r="D28" s="263" t="s">
        <v>381</v>
      </c>
      <c r="E28" s="261"/>
      <c r="F28" s="258"/>
    </row>
    <row r="29" spans="1:6" ht="12.75" customHeight="1">
      <c r="A29" s="4"/>
      <c r="B29" s="1"/>
      <c r="C29" s="4"/>
      <c r="D29" s="9"/>
      <c r="E29" s="5"/>
      <c r="F29" s="206">
        <f t="shared" si="0"/>
        <v>0</v>
      </c>
    </row>
    <row r="30" spans="1:6" ht="12.75" customHeight="1">
      <c r="A30" s="60" t="s">
        <v>245</v>
      </c>
      <c r="B30" s="36" t="s">
        <v>68</v>
      </c>
      <c r="C30" s="60" t="s">
        <v>5</v>
      </c>
      <c r="D30" s="62">
        <v>1</v>
      </c>
      <c r="E30" s="61"/>
      <c r="F30" s="258">
        <f t="shared" si="0"/>
        <v>0</v>
      </c>
    </row>
    <row r="31" spans="1:6" ht="12.75" customHeight="1">
      <c r="A31" s="4"/>
      <c r="B31" s="38"/>
      <c r="C31" s="37"/>
      <c r="D31" s="39"/>
      <c r="E31" s="5"/>
      <c r="F31" s="206">
        <f t="shared" si="0"/>
        <v>0</v>
      </c>
    </row>
    <row r="32" spans="1:6" ht="12.75" customHeight="1">
      <c r="A32" s="60" t="s">
        <v>246</v>
      </c>
      <c r="B32" s="36" t="s">
        <v>69</v>
      </c>
      <c r="C32" s="60" t="s">
        <v>0</v>
      </c>
      <c r="D32" s="62">
        <v>20</v>
      </c>
      <c r="E32" s="61"/>
      <c r="F32" s="258">
        <f t="shared" si="0"/>
        <v>0</v>
      </c>
    </row>
    <row r="33" spans="1:6" ht="36">
      <c r="A33" s="4"/>
      <c r="B33" s="186" t="s">
        <v>348</v>
      </c>
      <c r="C33" s="37"/>
      <c r="D33" s="39"/>
      <c r="E33" s="5"/>
      <c r="F33" s="208"/>
    </row>
    <row r="34" spans="1:6" ht="13.5" customHeight="1">
      <c r="A34" s="4"/>
      <c r="B34" s="1"/>
      <c r="C34" s="4"/>
      <c r="D34" s="9"/>
      <c r="E34" s="5"/>
      <c r="F34" s="205"/>
    </row>
    <row r="35" spans="1:6" ht="12.75" customHeight="1">
      <c r="A35" s="15"/>
      <c r="B35" s="16" t="s">
        <v>26</v>
      </c>
      <c r="C35" s="15"/>
      <c r="D35" s="17"/>
      <c r="E35" s="41"/>
      <c r="F35" s="204"/>
    </row>
    <row r="36" spans="1:6" ht="12.75" customHeight="1">
      <c r="A36" s="4"/>
      <c r="B36" s="7"/>
      <c r="C36" s="4"/>
      <c r="D36" s="9"/>
      <c r="E36" s="5"/>
      <c r="F36" s="205"/>
    </row>
    <row r="37" spans="1:6" ht="12.75" customHeight="1">
      <c r="A37" s="60" t="s">
        <v>247</v>
      </c>
      <c r="B37" s="36" t="s">
        <v>35</v>
      </c>
      <c r="C37" s="60" t="s">
        <v>7</v>
      </c>
      <c r="D37" s="62">
        <v>308</v>
      </c>
      <c r="E37" s="61"/>
      <c r="F37" s="258">
        <f>ROUND(D37*E37,2)</f>
        <v>0</v>
      </c>
    </row>
    <row r="38" spans="1:6" ht="12.75" customHeight="1">
      <c r="A38" s="4"/>
      <c r="B38" s="6"/>
      <c r="C38" s="4"/>
      <c r="D38" s="9"/>
      <c r="E38" s="5"/>
      <c r="F38" s="205"/>
    </row>
    <row r="39" spans="1:6" ht="25.5">
      <c r="A39" s="60" t="s">
        <v>248</v>
      </c>
      <c r="B39" s="36" t="s">
        <v>226</v>
      </c>
      <c r="C39" s="60" t="s">
        <v>27</v>
      </c>
      <c r="D39" s="62">
        <v>1</v>
      </c>
      <c r="E39" s="61"/>
      <c r="F39" s="258">
        <f>ROUND(D39*E39,2)</f>
        <v>0</v>
      </c>
    </row>
    <row r="40" spans="1:6" ht="108">
      <c r="A40" s="4"/>
      <c r="B40" s="187" t="s">
        <v>227</v>
      </c>
      <c r="C40" s="4"/>
      <c r="D40" s="9"/>
      <c r="E40" s="5"/>
      <c r="F40" s="205"/>
    </row>
    <row r="41" spans="1:6">
      <c r="A41" s="4"/>
      <c r="B41" s="1"/>
      <c r="C41" s="4"/>
      <c r="D41" s="9"/>
      <c r="E41" s="5"/>
      <c r="F41" s="205"/>
    </row>
    <row r="42" spans="1:6">
      <c r="A42" s="10"/>
      <c r="B42" s="12" t="s">
        <v>16</v>
      </c>
      <c r="C42" s="11"/>
      <c r="D42" s="13"/>
      <c r="E42" s="14" t="s">
        <v>12</v>
      </c>
      <c r="F42" s="259">
        <f>+SUM(F46:F84)</f>
        <v>0</v>
      </c>
    </row>
    <row r="43" spans="1:6">
      <c r="A43" s="4"/>
      <c r="B43" s="7"/>
      <c r="C43" s="4"/>
      <c r="D43" s="9"/>
      <c r="E43" s="8"/>
      <c r="F43" s="203"/>
    </row>
    <row r="44" spans="1:6">
      <c r="A44" s="15"/>
      <c r="B44" s="16" t="s">
        <v>17</v>
      </c>
      <c r="C44" s="15"/>
      <c r="D44" s="17"/>
      <c r="E44" s="41"/>
      <c r="F44" s="204"/>
    </row>
    <row r="45" spans="1:6">
      <c r="A45" s="4"/>
      <c r="B45" s="7"/>
      <c r="C45" s="4"/>
      <c r="D45" s="9"/>
      <c r="E45" s="5"/>
      <c r="F45" s="205"/>
    </row>
    <row r="46" spans="1:6" ht="25.5">
      <c r="A46" s="60" t="s">
        <v>249</v>
      </c>
      <c r="B46" s="36" t="s">
        <v>70</v>
      </c>
      <c r="C46" s="60" t="s">
        <v>3</v>
      </c>
      <c r="D46" s="257">
        <f>(1463-45)-315</f>
        <v>1103</v>
      </c>
      <c r="E46" s="141"/>
      <c r="F46" s="258">
        <f>ROUND(D46*E46,2)</f>
        <v>0</v>
      </c>
    </row>
    <row r="47" spans="1:6">
      <c r="A47" s="4"/>
      <c r="B47" s="1"/>
      <c r="C47" s="4"/>
      <c r="D47" s="9"/>
      <c r="E47" s="5"/>
      <c r="F47" s="205"/>
    </row>
    <row r="48" spans="1:6">
      <c r="A48" s="60" t="s">
        <v>250</v>
      </c>
      <c r="B48" s="36" t="s">
        <v>50</v>
      </c>
      <c r="C48" s="60" t="s">
        <v>3</v>
      </c>
      <c r="D48" s="257">
        <f>1636-367.5</f>
        <v>1268.5</v>
      </c>
      <c r="E48" s="61"/>
      <c r="F48" s="258">
        <f>ROUND(D48*E48,2)</f>
        <v>0</v>
      </c>
    </row>
    <row r="49" spans="1:8" ht="12.75" customHeight="1">
      <c r="A49" s="4"/>
      <c r="B49" s="6"/>
      <c r="C49" s="4"/>
      <c r="D49" s="9"/>
      <c r="E49" s="5"/>
      <c r="F49" s="205"/>
    </row>
    <row r="50" spans="1:8" ht="51">
      <c r="A50" s="60" t="s">
        <v>251</v>
      </c>
      <c r="B50" s="36" t="s">
        <v>71</v>
      </c>
      <c r="C50" s="60" t="s">
        <v>3</v>
      </c>
      <c r="D50" s="62">
        <f>1709.6-580</f>
        <v>1129.5999999999999</v>
      </c>
      <c r="E50" s="61"/>
      <c r="F50" s="258">
        <f>ROUND(D50*E50,2)</f>
        <v>0</v>
      </c>
    </row>
    <row r="51" spans="1:8" ht="12.75" customHeight="1">
      <c r="A51" s="4"/>
      <c r="B51" s="29"/>
      <c r="C51" s="4"/>
      <c r="D51" s="9"/>
      <c r="E51" s="5"/>
      <c r="F51" s="205"/>
    </row>
    <row r="52" spans="1:8" ht="12.75" customHeight="1">
      <c r="A52" s="60" t="s">
        <v>252</v>
      </c>
      <c r="B52" s="36" t="s">
        <v>72</v>
      </c>
      <c r="C52" s="60" t="s">
        <v>3</v>
      </c>
      <c r="D52" s="62">
        <v>35</v>
      </c>
      <c r="E52" s="61"/>
      <c r="F52" s="258">
        <f>ROUND(D52*E52,2)</f>
        <v>0</v>
      </c>
    </row>
    <row r="53" spans="1:8">
      <c r="A53" s="4"/>
      <c r="B53" s="1"/>
      <c r="C53" s="4"/>
      <c r="D53" s="9"/>
      <c r="E53" s="5"/>
      <c r="F53" s="205"/>
    </row>
    <row r="54" spans="1:8">
      <c r="A54" s="15"/>
      <c r="B54" s="16" t="s">
        <v>18</v>
      </c>
      <c r="C54" s="15"/>
      <c r="D54" s="17"/>
      <c r="E54" s="41"/>
      <c r="F54" s="204"/>
    </row>
    <row r="55" spans="1:8">
      <c r="A55" s="4"/>
      <c r="B55" s="7"/>
      <c r="C55" s="4"/>
      <c r="D55" s="9"/>
      <c r="E55" s="5"/>
      <c r="F55" s="205"/>
    </row>
    <row r="56" spans="1:8">
      <c r="A56" s="60" t="s">
        <v>253</v>
      </c>
      <c r="B56" s="36" t="s">
        <v>51</v>
      </c>
      <c r="C56" s="60" t="s">
        <v>0</v>
      </c>
      <c r="D56" s="257">
        <f>6865-1050</f>
        <v>5815</v>
      </c>
      <c r="E56" s="61"/>
      <c r="F56" s="258">
        <f>ROUND(D56*E56,2)</f>
        <v>0</v>
      </c>
    </row>
    <row r="57" spans="1:8">
      <c r="A57" s="4"/>
      <c r="B57" s="1"/>
      <c r="C57" s="4"/>
      <c r="D57" s="9"/>
      <c r="E57" s="5"/>
      <c r="F57" s="205"/>
    </row>
    <row r="58" spans="1:8">
      <c r="A58" s="15"/>
      <c r="B58" s="16" t="s">
        <v>78</v>
      </c>
      <c r="C58" s="15"/>
      <c r="D58" s="17"/>
      <c r="E58" s="41"/>
      <c r="F58" s="204"/>
    </row>
    <row r="59" spans="1:8">
      <c r="A59" s="4"/>
      <c r="B59" s="7"/>
      <c r="C59" s="4"/>
      <c r="D59" s="9"/>
      <c r="E59" s="5"/>
      <c r="F59" s="205"/>
    </row>
    <row r="60" spans="1:8" ht="25.5">
      <c r="A60" s="60" t="s">
        <v>254</v>
      </c>
      <c r="B60" s="36" t="s">
        <v>230</v>
      </c>
      <c r="C60" s="60" t="s">
        <v>3</v>
      </c>
      <c r="D60" s="257">
        <f>830-400</f>
        <v>430</v>
      </c>
      <c r="E60" s="141"/>
      <c r="F60" s="258">
        <f>ROUND(D60*E60,2)</f>
        <v>0</v>
      </c>
      <c r="G60" s="149"/>
      <c r="H60" s="149"/>
    </row>
    <row r="61" spans="1:8">
      <c r="A61" s="4"/>
      <c r="B61" s="7"/>
      <c r="C61" s="4"/>
      <c r="D61" s="9"/>
      <c r="E61" s="5"/>
      <c r="F61" s="206">
        <f>ROUND(D61*E61,2)</f>
        <v>0</v>
      </c>
    </row>
    <row r="62" spans="1:8" ht="25.5">
      <c r="A62" s="60" t="s">
        <v>255</v>
      </c>
      <c r="B62" s="36" t="s">
        <v>73</v>
      </c>
      <c r="C62" s="60" t="s">
        <v>0</v>
      </c>
      <c r="D62" s="257">
        <f>2016-1050</f>
        <v>966</v>
      </c>
      <c r="E62" s="61"/>
      <c r="F62" s="258">
        <f>ROUND(D62*E62,2)</f>
        <v>0</v>
      </c>
    </row>
    <row r="63" spans="1:8">
      <c r="A63" s="4"/>
      <c r="B63" s="7"/>
      <c r="C63" s="4"/>
      <c r="D63" s="9"/>
      <c r="E63" s="5"/>
      <c r="F63" s="205"/>
    </row>
    <row r="64" spans="1:8" ht="25.5">
      <c r="A64" s="60" t="s">
        <v>256</v>
      </c>
      <c r="B64" s="36" t="s">
        <v>74</v>
      </c>
      <c r="C64" s="60" t="s">
        <v>0</v>
      </c>
      <c r="D64" s="62">
        <f>1525-442</f>
        <v>1083</v>
      </c>
      <c r="E64" s="141"/>
      <c r="F64" s="258">
        <f>ROUND(D64*E64,2)</f>
        <v>0</v>
      </c>
    </row>
    <row r="65" spans="1:6">
      <c r="A65" s="4"/>
      <c r="B65" s="7"/>
      <c r="C65" s="4"/>
      <c r="D65" s="9"/>
      <c r="E65" s="5"/>
      <c r="F65" s="205"/>
    </row>
    <row r="66" spans="1:6" ht="38.25">
      <c r="A66" s="60" t="s">
        <v>257</v>
      </c>
      <c r="B66" s="36" t="s">
        <v>228</v>
      </c>
      <c r="C66" s="60" t="s">
        <v>3</v>
      </c>
      <c r="D66" s="257">
        <f>1503-367.5</f>
        <v>1135.5</v>
      </c>
      <c r="E66" s="141"/>
      <c r="F66" s="258">
        <f>ROUND(D66*E66,2)</f>
        <v>0</v>
      </c>
    </row>
    <row r="67" spans="1:6" ht="12.75" customHeight="1">
      <c r="A67" s="4"/>
      <c r="B67" s="38"/>
      <c r="C67" s="4"/>
      <c r="D67" s="9"/>
      <c r="E67" s="5"/>
      <c r="F67" s="205"/>
    </row>
    <row r="68" spans="1:6" ht="38.25">
      <c r="A68" s="60" t="s">
        <v>258</v>
      </c>
      <c r="B68" s="36" t="s">
        <v>239</v>
      </c>
      <c r="C68" s="60" t="s">
        <v>3</v>
      </c>
      <c r="D68" s="62">
        <f>1147-297</f>
        <v>850</v>
      </c>
      <c r="E68" s="61"/>
      <c r="F68" s="258">
        <f>ROUND(D68*E68,2)</f>
        <v>0</v>
      </c>
    </row>
    <row r="69" spans="1:6" ht="12.75" customHeight="1">
      <c r="A69" s="4"/>
      <c r="B69" s="29"/>
      <c r="C69" s="4"/>
      <c r="D69" s="9"/>
      <c r="E69" s="5"/>
      <c r="F69" s="205"/>
    </row>
    <row r="70" spans="1:6" ht="12.75" customHeight="1">
      <c r="A70" s="60" t="s">
        <v>259</v>
      </c>
      <c r="B70" s="36" t="s">
        <v>84</v>
      </c>
      <c r="C70" s="60" t="s">
        <v>3</v>
      </c>
      <c r="D70" s="62">
        <v>41</v>
      </c>
      <c r="E70" s="61"/>
      <c r="F70" s="258">
        <f>ROUND(D70*E70,2)</f>
        <v>0</v>
      </c>
    </row>
    <row r="71" spans="1:6">
      <c r="A71" s="4"/>
      <c r="B71" s="1"/>
      <c r="C71" s="4"/>
      <c r="D71" s="9"/>
      <c r="E71" s="5"/>
      <c r="F71" s="205"/>
    </row>
    <row r="72" spans="1:6">
      <c r="A72" s="15"/>
      <c r="B72" s="16" t="s">
        <v>79</v>
      </c>
      <c r="C72" s="15"/>
      <c r="D72" s="17"/>
      <c r="E72" s="41"/>
      <c r="F72" s="204"/>
    </row>
    <row r="73" spans="1:6">
      <c r="A73" s="4"/>
      <c r="B73" s="7"/>
      <c r="C73" s="4"/>
      <c r="D73" s="9"/>
      <c r="E73" s="5"/>
      <c r="F73" s="205"/>
    </row>
    <row r="74" spans="1:6" ht="19.5" customHeight="1">
      <c r="A74" s="60" t="s">
        <v>260</v>
      </c>
      <c r="B74" s="36" t="s">
        <v>351</v>
      </c>
      <c r="C74" s="60" t="s">
        <v>0</v>
      </c>
      <c r="D74" s="62">
        <f>1076-195</f>
        <v>881</v>
      </c>
      <c r="E74" s="61"/>
      <c r="F74" s="258">
        <f>ROUND(D74*E74,2)</f>
        <v>0</v>
      </c>
    </row>
    <row r="75" spans="1:6">
      <c r="A75" s="4"/>
      <c r="B75" s="1"/>
      <c r="C75" s="4"/>
      <c r="D75" s="9"/>
      <c r="E75" s="5"/>
      <c r="F75" s="206">
        <f>ROUND(D75*E75,2)</f>
        <v>0</v>
      </c>
    </row>
    <row r="76" spans="1:6">
      <c r="A76" s="60" t="s">
        <v>261</v>
      </c>
      <c r="B76" s="36" t="s">
        <v>77</v>
      </c>
      <c r="C76" s="60" t="s">
        <v>0</v>
      </c>
      <c r="D76" s="62">
        <f>1076-195</f>
        <v>881</v>
      </c>
      <c r="E76" s="61"/>
      <c r="F76" s="258">
        <f>ROUND(D76*E76,2)</f>
        <v>0</v>
      </c>
    </row>
    <row r="77" spans="1:6">
      <c r="A77" s="4"/>
      <c r="B77" s="1"/>
      <c r="C77" s="4"/>
      <c r="D77" s="9"/>
      <c r="E77" s="5"/>
      <c r="F77" s="205"/>
    </row>
    <row r="78" spans="1:6">
      <c r="A78" s="60" t="s">
        <v>262</v>
      </c>
      <c r="B78" s="36" t="s">
        <v>52</v>
      </c>
      <c r="C78" s="151" t="s">
        <v>5</v>
      </c>
      <c r="D78" s="150">
        <v>49</v>
      </c>
      <c r="E78" s="141"/>
      <c r="F78" s="258">
        <f>ROUND(D78*E78,2)</f>
        <v>0</v>
      </c>
    </row>
    <row r="79" spans="1:6">
      <c r="A79" s="4"/>
      <c r="B79" s="1"/>
      <c r="C79" s="4"/>
      <c r="D79" s="9"/>
      <c r="E79" s="5"/>
      <c r="F79" s="205"/>
    </row>
    <row r="80" spans="1:6" ht="12.75" customHeight="1">
      <c r="A80" s="15"/>
      <c r="B80" s="16" t="s">
        <v>80</v>
      </c>
      <c r="C80" s="15"/>
      <c r="D80" s="17"/>
      <c r="E80" s="41"/>
      <c r="F80" s="204"/>
    </row>
    <row r="81" spans="1:6">
      <c r="A81" s="4"/>
      <c r="B81" s="7"/>
      <c r="C81" s="4"/>
      <c r="D81" s="9"/>
      <c r="E81" s="5"/>
      <c r="F81" s="205"/>
    </row>
    <row r="82" spans="1:6">
      <c r="A82" s="60" t="s">
        <v>263</v>
      </c>
      <c r="B82" s="36" t="s">
        <v>349</v>
      </c>
      <c r="C82" s="60" t="s">
        <v>3</v>
      </c>
      <c r="D82" s="62">
        <f>1248-6</f>
        <v>1242</v>
      </c>
      <c r="E82" s="141"/>
      <c r="F82" s="258">
        <f>ROUND(D82*E82,2)</f>
        <v>0</v>
      </c>
    </row>
    <row r="83" spans="1:6">
      <c r="A83" s="4"/>
      <c r="B83" s="1"/>
      <c r="C83" s="4"/>
      <c r="D83" s="9"/>
      <c r="E83" s="152"/>
      <c r="F83" s="205"/>
    </row>
    <row r="84" spans="1:6" ht="25.5">
      <c r="A84" s="60" t="s">
        <v>264</v>
      </c>
      <c r="B84" s="36" t="s">
        <v>347</v>
      </c>
      <c r="C84" s="60" t="s">
        <v>3</v>
      </c>
      <c r="D84" s="62">
        <f>2185.6-215</f>
        <v>1970.6</v>
      </c>
      <c r="E84" s="141"/>
      <c r="F84" s="258">
        <f>ROUND(D84*E84,2)</f>
        <v>0</v>
      </c>
    </row>
    <row r="85" spans="1:6">
      <c r="A85" s="4"/>
      <c r="B85" s="1"/>
      <c r="C85" s="4"/>
      <c r="D85" s="9"/>
      <c r="E85" s="5"/>
      <c r="F85" s="205" t="s">
        <v>33</v>
      </c>
    </row>
    <row r="86" spans="1:6">
      <c r="A86" s="4"/>
      <c r="B86" s="1"/>
      <c r="C86" s="4"/>
      <c r="D86" s="9"/>
      <c r="E86" s="5"/>
      <c r="F86" s="205"/>
    </row>
    <row r="87" spans="1:6">
      <c r="A87" s="10"/>
      <c r="B87" s="12" t="s">
        <v>19</v>
      </c>
      <c r="C87" s="11"/>
      <c r="D87" s="13"/>
      <c r="E87" s="14" t="s">
        <v>229</v>
      </c>
      <c r="F87" s="259">
        <f>+SUM(F91:F125)</f>
        <v>0</v>
      </c>
    </row>
    <row r="88" spans="1:6">
      <c r="A88" s="4"/>
      <c r="B88" s="7"/>
      <c r="C88" s="4"/>
      <c r="D88" s="9"/>
      <c r="E88" s="8"/>
      <c r="F88" s="203"/>
    </row>
    <row r="89" spans="1:6">
      <c r="A89" s="15"/>
      <c r="B89" s="16" t="s">
        <v>20</v>
      </c>
      <c r="C89" s="15"/>
      <c r="D89" s="17"/>
      <c r="E89" s="41"/>
      <c r="F89" s="204"/>
    </row>
    <row r="90" spans="1:6">
      <c r="A90" s="4"/>
      <c r="B90" s="7"/>
      <c r="C90" s="4"/>
      <c r="D90" s="9"/>
      <c r="E90" s="5"/>
      <c r="F90" s="205"/>
    </row>
    <row r="91" spans="1:6" ht="51">
      <c r="A91" s="60" t="s">
        <v>265</v>
      </c>
      <c r="B91" s="36" t="s">
        <v>350</v>
      </c>
      <c r="C91" s="60" t="s">
        <v>3</v>
      </c>
      <c r="D91" s="257">
        <f>1895-420</f>
        <v>1475</v>
      </c>
      <c r="E91" s="61"/>
      <c r="F91" s="258">
        <f>ROUND(D91*E91,2)</f>
        <v>0</v>
      </c>
    </row>
    <row r="92" spans="1:6">
      <c r="A92" s="4"/>
      <c r="B92" s="6"/>
      <c r="C92" s="4"/>
      <c r="D92" s="9"/>
      <c r="E92" s="5"/>
      <c r="F92" s="205"/>
    </row>
    <row r="93" spans="1:6" ht="38.25">
      <c r="A93" s="60" t="s">
        <v>266</v>
      </c>
      <c r="B93" s="36" t="s">
        <v>81</v>
      </c>
      <c r="C93" s="60" t="s">
        <v>0</v>
      </c>
      <c r="D93" s="62">
        <v>4875</v>
      </c>
      <c r="E93" s="61"/>
      <c r="F93" s="258">
        <f>ROUND(D93*E93,2)</f>
        <v>0</v>
      </c>
    </row>
    <row r="94" spans="1:6" ht="13.5" customHeight="1">
      <c r="A94" s="4"/>
      <c r="B94" s="1"/>
      <c r="C94" s="4"/>
      <c r="D94" s="9"/>
      <c r="E94" s="5"/>
      <c r="F94" s="205"/>
    </row>
    <row r="95" spans="1:6" ht="25.5">
      <c r="A95" s="60" t="s">
        <v>267</v>
      </c>
      <c r="B95" s="36" t="s">
        <v>54</v>
      </c>
      <c r="C95" s="60" t="s">
        <v>0</v>
      </c>
      <c r="D95" s="62">
        <v>1040</v>
      </c>
      <c r="E95" s="61"/>
      <c r="F95" s="258">
        <f>ROUND(D95*E95,2)</f>
        <v>0</v>
      </c>
    </row>
    <row r="96" spans="1:6">
      <c r="A96" s="4"/>
      <c r="B96" s="6"/>
      <c r="C96" s="4"/>
      <c r="D96" s="9"/>
      <c r="E96" s="5"/>
      <c r="F96" s="205"/>
    </row>
    <row r="97" spans="1:6" ht="25.5">
      <c r="A97" s="60" t="s">
        <v>268</v>
      </c>
      <c r="B97" s="36" t="s">
        <v>82</v>
      </c>
      <c r="C97" s="60" t="s">
        <v>0</v>
      </c>
      <c r="D97" s="62">
        <v>3025</v>
      </c>
      <c r="E97" s="141"/>
      <c r="F97" s="258">
        <f>ROUND(D97*E97,2)</f>
        <v>0</v>
      </c>
    </row>
    <row r="98" spans="1:6">
      <c r="A98" s="4"/>
      <c r="B98" s="1"/>
      <c r="C98" s="4"/>
      <c r="D98" s="9"/>
      <c r="E98" s="5"/>
      <c r="F98" s="205"/>
    </row>
    <row r="99" spans="1:6" ht="25.5">
      <c r="A99" s="60" t="s">
        <v>269</v>
      </c>
      <c r="B99" s="36" t="s">
        <v>55</v>
      </c>
      <c r="C99" s="60" t="s">
        <v>0</v>
      </c>
      <c r="D99" s="62">
        <v>2330</v>
      </c>
      <c r="E99" s="141"/>
      <c r="F99" s="258">
        <f>ROUND(D99*E99,2)</f>
        <v>0</v>
      </c>
    </row>
    <row r="100" spans="1:6">
      <c r="A100" s="4"/>
      <c r="B100" s="1"/>
      <c r="C100" s="4"/>
      <c r="D100" s="9"/>
      <c r="E100" s="5"/>
      <c r="F100" s="205"/>
    </row>
    <row r="101" spans="1:6">
      <c r="A101" s="15"/>
      <c r="B101" s="16" t="s">
        <v>21</v>
      </c>
      <c r="C101" s="15"/>
      <c r="D101" s="17"/>
      <c r="E101" s="41"/>
      <c r="F101" s="204"/>
    </row>
    <row r="102" spans="1:6">
      <c r="A102" s="4"/>
      <c r="B102" s="7"/>
      <c r="C102" s="4"/>
      <c r="D102" s="9"/>
      <c r="E102" s="5"/>
      <c r="F102" s="205"/>
    </row>
    <row r="103" spans="1:6">
      <c r="A103" s="60" t="s">
        <v>270</v>
      </c>
      <c r="B103" s="36" t="s">
        <v>22</v>
      </c>
      <c r="C103" s="60" t="s">
        <v>0</v>
      </c>
      <c r="D103" s="62">
        <v>5355</v>
      </c>
      <c r="E103" s="61"/>
      <c r="F103" s="258">
        <f>ROUND(D103*E103,2)</f>
        <v>0</v>
      </c>
    </row>
    <row r="104" spans="1:6" ht="36">
      <c r="A104" s="4"/>
      <c r="B104" s="187" t="s">
        <v>23</v>
      </c>
      <c r="C104" s="4"/>
      <c r="D104" s="9"/>
      <c r="E104" s="5"/>
      <c r="F104" s="205"/>
    </row>
    <row r="105" spans="1:6">
      <c r="A105" s="4"/>
      <c r="B105" s="6"/>
      <c r="C105" s="4"/>
      <c r="D105" s="9"/>
      <c r="E105" s="5"/>
      <c r="F105" s="205"/>
    </row>
    <row r="106" spans="1:6" ht="13.5" customHeight="1">
      <c r="A106" s="60" t="s">
        <v>271</v>
      </c>
      <c r="B106" s="36" t="s">
        <v>30</v>
      </c>
      <c r="C106" s="60" t="s">
        <v>7</v>
      </c>
      <c r="D106" s="62">
        <v>20</v>
      </c>
      <c r="E106" s="61"/>
      <c r="F106" s="258">
        <f>ROUND(D106*E106,2)</f>
        <v>0</v>
      </c>
    </row>
    <row r="107" spans="1:6" ht="13.5" customHeight="1">
      <c r="A107" s="4"/>
      <c r="B107" s="1"/>
      <c r="C107" s="4"/>
      <c r="D107" s="9"/>
      <c r="E107" s="5"/>
      <c r="F107" s="205"/>
    </row>
    <row r="108" spans="1:6" ht="25.5">
      <c r="A108" s="60" t="s">
        <v>272</v>
      </c>
      <c r="B108" s="36" t="s">
        <v>56</v>
      </c>
      <c r="C108" s="60" t="s">
        <v>0</v>
      </c>
      <c r="D108" s="62">
        <v>5355</v>
      </c>
      <c r="E108" s="141"/>
      <c r="F108" s="258">
        <f>ROUND(D108*E108,2)</f>
        <v>0</v>
      </c>
    </row>
    <row r="109" spans="1:6">
      <c r="A109" s="4"/>
      <c r="B109" s="1"/>
      <c r="C109" s="4"/>
      <c r="D109" s="9"/>
      <c r="E109" s="5"/>
      <c r="F109" s="205"/>
    </row>
    <row r="110" spans="1:6" ht="25.5">
      <c r="A110" s="60" t="s">
        <v>273</v>
      </c>
      <c r="B110" s="36" t="s">
        <v>83</v>
      </c>
      <c r="C110" s="60" t="s">
        <v>0</v>
      </c>
      <c r="D110" s="62">
        <v>890</v>
      </c>
      <c r="E110" s="141"/>
      <c r="F110" s="258">
        <f>ROUND(D110*E110,2)</f>
        <v>0</v>
      </c>
    </row>
    <row r="111" spans="1:6">
      <c r="A111" s="4"/>
      <c r="B111" s="1"/>
      <c r="C111" s="4"/>
      <c r="D111" s="9"/>
      <c r="E111" s="5"/>
      <c r="F111" s="205"/>
    </row>
    <row r="112" spans="1:6">
      <c r="A112" s="15"/>
      <c r="B112" s="16" t="s">
        <v>85</v>
      </c>
      <c r="C112" s="15"/>
      <c r="D112" s="17"/>
      <c r="E112" s="41"/>
      <c r="F112" s="204"/>
    </row>
    <row r="113" spans="1:6">
      <c r="A113" s="4"/>
      <c r="B113" s="7"/>
      <c r="C113" s="4"/>
      <c r="D113" s="9"/>
      <c r="E113" s="5"/>
      <c r="F113" s="205"/>
    </row>
    <row r="114" spans="1:6" ht="25.5">
      <c r="A114" s="60" t="s">
        <v>274</v>
      </c>
      <c r="B114" s="36" t="s">
        <v>57</v>
      </c>
      <c r="C114" s="60" t="s">
        <v>2</v>
      </c>
      <c r="D114" s="62">
        <v>678</v>
      </c>
      <c r="E114" s="141"/>
      <c r="F114" s="258">
        <f>ROUND(D114*E114,2)</f>
        <v>0</v>
      </c>
    </row>
    <row r="115" spans="1:6">
      <c r="A115" s="4"/>
      <c r="B115" s="7"/>
      <c r="C115" s="4"/>
      <c r="D115" s="9"/>
      <c r="E115" s="5"/>
      <c r="F115" s="205"/>
    </row>
    <row r="116" spans="1:6" ht="25.5">
      <c r="A116" s="60" t="s">
        <v>275</v>
      </c>
      <c r="B116" s="36" t="s">
        <v>36</v>
      </c>
      <c r="C116" s="60" t="s">
        <v>2</v>
      </c>
      <c r="D116" s="62">
        <v>141</v>
      </c>
      <c r="E116" s="61"/>
      <c r="F116" s="258">
        <f>ROUND(D116*E116,2)</f>
        <v>0</v>
      </c>
    </row>
    <row r="117" spans="1:6" ht="12.75" customHeight="1">
      <c r="A117" s="4"/>
      <c r="B117" s="1"/>
      <c r="C117" s="4"/>
      <c r="D117" s="9"/>
      <c r="E117" s="5"/>
      <c r="F117" s="205"/>
    </row>
    <row r="118" spans="1:6" ht="25.5">
      <c r="A118" s="60" t="s">
        <v>276</v>
      </c>
      <c r="B118" s="36" t="s">
        <v>101</v>
      </c>
      <c r="C118" s="60" t="s">
        <v>2</v>
      </c>
      <c r="D118" s="62">
        <v>1</v>
      </c>
      <c r="E118" s="61"/>
      <c r="F118" s="258">
        <f>ROUND(D118*E118,2)</f>
        <v>0</v>
      </c>
    </row>
    <row r="119" spans="1:6">
      <c r="A119" s="4"/>
      <c r="B119" s="1"/>
      <c r="C119" s="4"/>
      <c r="D119" s="9"/>
      <c r="E119" s="5"/>
      <c r="F119" s="205"/>
    </row>
    <row r="120" spans="1:6">
      <c r="A120" s="15"/>
      <c r="B120" s="16" t="s">
        <v>86</v>
      </c>
      <c r="C120" s="15"/>
      <c r="D120" s="17"/>
      <c r="E120" s="41"/>
      <c r="F120" s="204"/>
    </row>
    <row r="121" spans="1:6">
      <c r="A121" s="4"/>
      <c r="B121" s="7"/>
      <c r="C121" s="4"/>
      <c r="D121" s="9"/>
      <c r="E121" s="5"/>
      <c r="F121" s="205"/>
    </row>
    <row r="122" spans="1:6" ht="25.5">
      <c r="A122" s="60" t="s">
        <v>277</v>
      </c>
      <c r="B122" s="36" t="s">
        <v>58</v>
      </c>
      <c r="C122" s="60" t="s">
        <v>0</v>
      </c>
      <c r="D122" s="62">
        <v>156</v>
      </c>
      <c r="E122" s="61"/>
      <c r="F122" s="258">
        <f>ROUND(D122*E122,2)</f>
        <v>0</v>
      </c>
    </row>
    <row r="123" spans="1:6" ht="36">
      <c r="A123" s="4"/>
      <c r="B123" s="187" t="s">
        <v>37</v>
      </c>
      <c r="C123" s="4"/>
      <c r="D123" s="9"/>
      <c r="E123" s="5"/>
      <c r="F123" s="205"/>
    </row>
    <row r="124" spans="1:6" ht="12.75" customHeight="1">
      <c r="A124" s="4"/>
      <c r="B124" s="6"/>
      <c r="C124" s="4"/>
      <c r="D124" s="9"/>
      <c r="E124" s="5"/>
      <c r="F124" s="205"/>
    </row>
    <row r="125" spans="1:6" ht="38.25">
      <c r="A125" s="60" t="s">
        <v>278</v>
      </c>
      <c r="B125" s="36" t="s">
        <v>231</v>
      </c>
      <c r="C125" s="151" t="s">
        <v>2</v>
      </c>
      <c r="D125" s="150">
        <v>176</v>
      </c>
      <c r="E125" s="141"/>
      <c r="F125" s="258">
        <f>ROUND(D125*E125,2)</f>
        <v>0</v>
      </c>
    </row>
    <row r="126" spans="1:6" ht="12.75" customHeight="1">
      <c r="A126" s="4"/>
      <c r="B126" s="6"/>
      <c r="C126" s="4"/>
      <c r="D126" s="9"/>
      <c r="E126" s="5"/>
      <c r="F126" s="205"/>
    </row>
    <row r="127" spans="1:6">
      <c r="A127" s="4"/>
      <c r="B127" s="1"/>
      <c r="C127" s="4"/>
      <c r="D127" s="9"/>
      <c r="E127" s="5"/>
      <c r="F127" s="205"/>
    </row>
    <row r="128" spans="1:6">
      <c r="A128" s="10"/>
      <c r="B128" s="12" t="s">
        <v>240</v>
      </c>
      <c r="C128" s="11"/>
      <c r="D128" s="13"/>
      <c r="E128" s="14" t="s">
        <v>24</v>
      </c>
      <c r="F128" s="259">
        <f>+SUM(F132:F188)</f>
        <v>0</v>
      </c>
    </row>
    <row r="129" spans="1:6">
      <c r="A129" s="4"/>
      <c r="B129" s="7"/>
      <c r="C129" s="4"/>
      <c r="D129" s="9"/>
      <c r="E129" s="8"/>
      <c r="F129" s="203"/>
    </row>
    <row r="130" spans="1:6" ht="25.5">
      <c r="A130" s="15"/>
      <c r="B130" s="16" t="s">
        <v>105</v>
      </c>
      <c r="C130" s="15"/>
      <c r="D130" s="17"/>
      <c r="E130" s="41"/>
      <c r="F130" s="204"/>
    </row>
    <row r="131" spans="1:6" s="46" customFormat="1">
      <c r="A131" s="31"/>
      <c r="B131" s="32"/>
      <c r="C131" s="31"/>
      <c r="D131" s="33"/>
      <c r="E131" s="34"/>
      <c r="F131" s="207"/>
    </row>
    <row r="132" spans="1:6" s="46" customFormat="1">
      <c r="A132" s="60" t="s">
        <v>279</v>
      </c>
      <c r="B132" s="36" t="s">
        <v>106</v>
      </c>
      <c r="C132" s="60" t="s">
        <v>2</v>
      </c>
      <c r="D132" s="62">
        <v>256.3</v>
      </c>
      <c r="E132" s="61"/>
      <c r="F132" s="258">
        <f>ROUND(D132*E132,2)</f>
        <v>0</v>
      </c>
    </row>
    <row r="133" spans="1:6" s="46" customFormat="1">
      <c r="A133" s="31"/>
      <c r="B133" s="32"/>
      <c r="C133" s="31"/>
      <c r="D133" s="33"/>
      <c r="E133" s="40"/>
      <c r="F133" s="209"/>
    </row>
    <row r="134" spans="1:6">
      <c r="A134" s="15"/>
      <c r="B134" s="16" t="s">
        <v>87</v>
      </c>
      <c r="C134" s="15"/>
      <c r="D134" s="17"/>
      <c r="E134" s="41"/>
      <c r="F134" s="204"/>
    </row>
    <row r="135" spans="1:6">
      <c r="A135" s="4"/>
      <c r="B135" s="7"/>
      <c r="C135" s="4"/>
      <c r="D135" s="9"/>
      <c r="E135" s="5"/>
      <c r="F135" s="205"/>
    </row>
    <row r="136" spans="1:6" ht="38.25">
      <c r="A136" s="60" t="s">
        <v>280</v>
      </c>
      <c r="B136" s="36" t="s">
        <v>354</v>
      </c>
      <c r="C136" s="60" t="s">
        <v>2</v>
      </c>
      <c r="D136" s="62">
        <v>176</v>
      </c>
      <c r="E136" s="61"/>
      <c r="F136" s="258">
        <f>ROUND(D136*E136,2)</f>
        <v>0</v>
      </c>
    </row>
    <row r="137" spans="1:6" ht="12.75" customHeight="1">
      <c r="A137" s="4"/>
      <c r="B137" s="6"/>
      <c r="C137" s="4"/>
      <c r="D137" s="9"/>
      <c r="E137" s="5"/>
      <c r="F137" s="205"/>
    </row>
    <row r="138" spans="1:6" ht="25.5">
      <c r="A138" s="60" t="s">
        <v>281</v>
      </c>
      <c r="B138" s="36" t="s">
        <v>41</v>
      </c>
      <c r="C138" s="60" t="s">
        <v>5</v>
      </c>
      <c r="D138" s="62">
        <v>3</v>
      </c>
      <c r="E138" s="61"/>
      <c r="F138" s="258">
        <f>ROUND(D138*E138,2)</f>
        <v>0</v>
      </c>
    </row>
    <row r="139" spans="1:6">
      <c r="A139" s="4"/>
      <c r="B139" s="1"/>
      <c r="C139" s="4"/>
      <c r="D139" s="9"/>
      <c r="E139" s="5"/>
      <c r="F139" s="205"/>
    </row>
    <row r="140" spans="1:6">
      <c r="A140" s="15"/>
      <c r="B140" s="16" t="s">
        <v>88</v>
      </c>
      <c r="C140" s="15"/>
      <c r="D140" s="137"/>
      <c r="E140" s="41"/>
      <c r="F140" s="204"/>
    </row>
    <row r="141" spans="1:6" ht="12.75" customHeight="1">
      <c r="A141" s="4"/>
      <c r="B141" s="36"/>
      <c r="C141" s="4"/>
      <c r="D141" s="9"/>
      <c r="E141" s="5"/>
      <c r="F141" s="205"/>
    </row>
    <row r="142" spans="1:6" ht="38.25">
      <c r="A142" s="60" t="s">
        <v>282</v>
      </c>
      <c r="B142" s="36" t="s">
        <v>232</v>
      </c>
      <c r="C142" s="60" t="s">
        <v>2</v>
      </c>
      <c r="D142" s="62">
        <v>10</v>
      </c>
      <c r="E142" s="141"/>
      <c r="F142" s="258">
        <f>ROUND(D142*E142,2)</f>
        <v>0</v>
      </c>
    </row>
    <row r="143" spans="1:6" ht="12.75" customHeight="1">
      <c r="A143" s="4"/>
      <c r="B143" s="36"/>
      <c r="C143" s="4"/>
      <c r="D143" s="9"/>
      <c r="E143" s="152"/>
      <c r="F143" s="205"/>
    </row>
    <row r="144" spans="1:6" ht="38.25">
      <c r="A144" s="60" t="s">
        <v>283</v>
      </c>
      <c r="B144" s="36" t="s">
        <v>233</v>
      </c>
      <c r="C144" s="60" t="s">
        <v>2</v>
      </c>
      <c r="D144" s="62">
        <v>44</v>
      </c>
      <c r="E144" s="141"/>
      <c r="F144" s="258">
        <f>ROUND(D144*E144,2)</f>
        <v>0</v>
      </c>
    </row>
    <row r="145" spans="1:6" ht="12.75" customHeight="1">
      <c r="A145" s="4"/>
      <c r="B145" s="36"/>
      <c r="C145" s="4"/>
      <c r="D145" s="9"/>
      <c r="E145" s="152"/>
      <c r="F145" s="205"/>
    </row>
    <row r="146" spans="1:6" ht="38.25">
      <c r="A146" s="60" t="s">
        <v>284</v>
      </c>
      <c r="B146" s="36" t="s">
        <v>234</v>
      </c>
      <c r="C146" s="60" t="s">
        <v>2</v>
      </c>
      <c r="D146" s="62">
        <v>24</v>
      </c>
      <c r="E146" s="141"/>
      <c r="F146" s="258">
        <f>ROUND(D146*E146,2)</f>
        <v>0</v>
      </c>
    </row>
    <row r="147" spans="1:6" ht="12.75" customHeight="1">
      <c r="A147" s="4"/>
      <c r="B147" s="36"/>
      <c r="C147" s="4"/>
      <c r="D147" s="9"/>
      <c r="E147" s="152"/>
      <c r="F147" s="205"/>
    </row>
    <row r="148" spans="1:6" ht="38.25">
      <c r="A148" s="60" t="s">
        <v>285</v>
      </c>
      <c r="B148" s="36" t="s">
        <v>235</v>
      </c>
      <c r="C148" s="60" t="s">
        <v>2</v>
      </c>
      <c r="D148" s="62">
        <v>104</v>
      </c>
      <c r="E148" s="141"/>
      <c r="F148" s="258">
        <f>ROUND(D148*E148,2)</f>
        <v>0</v>
      </c>
    </row>
    <row r="149" spans="1:6" ht="12.75" customHeight="1">
      <c r="A149" s="4"/>
      <c r="B149" s="36"/>
      <c r="C149" s="4"/>
      <c r="D149" s="9"/>
      <c r="E149" s="152"/>
      <c r="F149" s="205"/>
    </row>
    <row r="150" spans="1:6" ht="38.25">
      <c r="A150" s="60" t="s">
        <v>286</v>
      </c>
      <c r="B150" s="36" t="s">
        <v>236</v>
      </c>
      <c r="C150" s="60" t="s">
        <v>2</v>
      </c>
      <c r="D150" s="62">
        <v>69</v>
      </c>
      <c r="E150" s="141"/>
      <c r="F150" s="258">
        <f>ROUND(D150*E150,2)</f>
        <v>0</v>
      </c>
    </row>
    <row r="151" spans="1:6" ht="12.75" customHeight="1">
      <c r="A151" s="4"/>
      <c r="B151" s="36"/>
      <c r="C151" s="4"/>
      <c r="D151" s="9"/>
      <c r="E151" s="152"/>
      <c r="F151" s="205"/>
    </row>
    <row r="152" spans="1:6" ht="38.25">
      <c r="A152" s="60" t="s">
        <v>287</v>
      </c>
      <c r="B152" s="36" t="s">
        <v>237</v>
      </c>
      <c r="C152" s="60" t="s">
        <v>2</v>
      </c>
      <c r="D152" s="62">
        <v>115</v>
      </c>
      <c r="E152" s="141"/>
      <c r="F152" s="258">
        <f>ROUND(D152*E152,2)</f>
        <v>0</v>
      </c>
    </row>
    <row r="153" spans="1:6" ht="12.75" customHeight="1">
      <c r="A153" s="4"/>
      <c r="B153" s="36"/>
      <c r="C153" s="4"/>
      <c r="D153" s="9"/>
      <c r="E153" s="5"/>
      <c r="F153" s="205"/>
    </row>
    <row r="154" spans="1:6" ht="25.5">
      <c r="A154" s="60" t="s">
        <v>288</v>
      </c>
      <c r="B154" s="36" t="s">
        <v>89</v>
      </c>
      <c r="C154" s="60" t="s">
        <v>2</v>
      </c>
      <c r="D154" s="62">
        <v>46</v>
      </c>
      <c r="E154" s="61"/>
      <c r="F154" s="258">
        <f>ROUND(D154*E154,2)</f>
        <v>0</v>
      </c>
    </row>
    <row r="155" spans="1:6">
      <c r="A155" s="4"/>
      <c r="B155" s="36"/>
      <c r="C155" s="4"/>
      <c r="D155" s="9"/>
      <c r="E155" s="5"/>
      <c r="F155" s="205"/>
    </row>
    <row r="156" spans="1:6" ht="25.5">
      <c r="A156" s="60" t="s">
        <v>289</v>
      </c>
      <c r="B156" s="36" t="s">
        <v>90</v>
      </c>
      <c r="C156" s="60" t="s">
        <v>2</v>
      </c>
      <c r="D156" s="62">
        <v>40</v>
      </c>
      <c r="E156" s="61"/>
      <c r="F156" s="258">
        <f>ROUND(D156*E156,2)</f>
        <v>0</v>
      </c>
    </row>
    <row r="157" spans="1:6" ht="12.75" customHeight="1">
      <c r="A157" s="4"/>
      <c r="B157" s="36"/>
      <c r="C157" s="4"/>
      <c r="D157" s="9"/>
      <c r="E157" s="5"/>
      <c r="F157" s="205"/>
    </row>
    <row r="158" spans="1:6" ht="25.5">
      <c r="A158" s="60" t="s">
        <v>290</v>
      </c>
      <c r="B158" s="36" t="s">
        <v>91</v>
      </c>
      <c r="C158" s="60" t="s">
        <v>2</v>
      </c>
      <c r="D158" s="62">
        <v>131</v>
      </c>
      <c r="E158" s="61"/>
      <c r="F158" s="258">
        <f>ROUND(D158*E158,2)</f>
        <v>0</v>
      </c>
    </row>
    <row r="159" spans="1:6" ht="12.75" customHeight="1">
      <c r="A159" s="4"/>
      <c r="B159" s="36"/>
      <c r="C159" s="4"/>
      <c r="D159" s="9"/>
      <c r="E159" s="5"/>
      <c r="F159" s="205"/>
    </row>
    <row r="160" spans="1:6" ht="51">
      <c r="A160" s="60" t="s">
        <v>291</v>
      </c>
      <c r="B160" s="36" t="s">
        <v>353</v>
      </c>
      <c r="C160" s="60" t="s">
        <v>2</v>
      </c>
      <c r="D160" s="62">
        <f>650-285</f>
        <v>365</v>
      </c>
      <c r="E160" s="141"/>
      <c r="F160" s="258">
        <f>ROUND(D160*E160,2)</f>
        <v>0</v>
      </c>
    </row>
    <row r="161" spans="1:6">
      <c r="A161" s="4"/>
      <c r="B161" s="1"/>
      <c r="C161" s="4"/>
      <c r="D161" s="9"/>
      <c r="E161" s="5"/>
      <c r="F161" s="205"/>
    </row>
    <row r="162" spans="1:6">
      <c r="A162" s="15"/>
      <c r="B162" s="16" t="s">
        <v>92</v>
      </c>
      <c r="C162" s="15"/>
      <c r="D162" s="17"/>
      <c r="E162" s="41"/>
      <c r="F162" s="204"/>
    </row>
    <row r="163" spans="1:6">
      <c r="A163" s="4"/>
      <c r="B163" s="7"/>
      <c r="C163" s="4"/>
      <c r="D163" s="9"/>
      <c r="E163" s="5"/>
      <c r="F163" s="205"/>
    </row>
    <row r="164" spans="1:6" ht="38.25">
      <c r="A164" s="60" t="s">
        <v>292</v>
      </c>
      <c r="B164" s="36" t="s">
        <v>93</v>
      </c>
      <c r="C164" s="60" t="s">
        <v>5</v>
      </c>
      <c r="D164" s="62">
        <v>6</v>
      </c>
      <c r="E164" s="61"/>
      <c r="F164" s="258">
        <f>ROUND(D164*E164,2)</f>
        <v>0</v>
      </c>
    </row>
    <row r="165" spans="1:6">
      <c r="A165" s="4"/>
      <c r="B165" s="1"/>
      <c r="C165" s="4"/>
      <c r="D165" s="9"/>
      <c r="E165" s="5"/>
      <c r="F165" s="205"/>
    </row>
    <row r="166" spans="1:6" ht="38.25">
      <c r="A166" s="60" t="s">
        <v>293</v>
      </c>
      <c r="B166" s="36" t="s">
        <v>94</v>
      </c>
      <c r="C166" s="60" t="s">
        <v>5</v>
      </c>
      <c r="D166" s="62">
        <v>1</v>
      </c>
      <c r="E166" s="61"/>
      <c r="F166" s="258">
        <f>ROUND(D166*E166,2)</f>
        <v>0</v>
      </c>
    </row>
    <row r="167" spans="1:6">
      <c r="A167" s="4"/>
      <c r="B167" s="1"/>
      <c r="C167" s="4"/>
      <c r="D167" s="9"/>
      <c r="E167" s="5"/>
      <c r="F167" s="205"/>
    </row>
    <row r="168" spans="1:6" ht="38.25">
      <c r="A168" s="60" t="s">
        <v>294</v>
      </c>
      <c r="B168" s="36" t="s">
        <v>95</v>
      </c>
      <c r="C168" s="60" t="s">
        <v>5</v>
      </c>
      <c r="D168" s="62">
        <v>3</v>
      </c>
      <c r="E168" s="61"/>
      <c r="F168" s="258">
        <f>ROUND(D168*E168,2)</f>
        <v>0</v>
      </c>
    </row>
    <row r="169" spans="1:6">
      <c r="A169" s="4"/>
      <c r="B169" s="1"/>
      <c r="C169" s="4"/>
      <c r="D169" s="9"/>
      <c r="E169" s="5"/>
      <c r="F169" s="205"/>
    </row>
    <row r="170" spans="1:6" ht="38.25">
      <c r="A170" s="60" t="s">
        <v>295</v>
      </c>
      <c r="B170" s="36" t="s">
        <v>355</v>
      </c>
      <c r="C170" s="60" t="s">
        <v>5</v>
      </c>
      <c r="D170" s="62">
        <v>7</v>
      </c>
      <c r="E170" s="61"/>
      <c r="F170" s="258">
        <f>ROUND(D170*E170,2)</f>
        <v>0</v>
      </c>
    </row>
    <row r="171" spans="1:6">
      <c r="A171" s="4"/>
      <c r="B171" s="7"/>
      <c r="C171" s="4"/>
      <c r="D171" s="9"/>
      <c r="E171" s="5"/>
      <c r="F171" s="205"/>
    </row>
    <row r="172" spans="1:6" ht="38.25">
      <c r="A172" s="60" t="s">
        <v>296</v>
      </c>
      <c r="B172" s="36" t="s">
        <v>96</v>
      </c>
      <c r="C172" s="60" t="s">
        <v>5</v>
      </c>
      <c r="D172" s="62">
        <v>3</v>
      </c>
      <c r="E172" s="61"/>
      <c r="F172" s="258">
        <f>ROUND(D172*E172,2)</f>
        <v>0</v>
      </c>
    </row>
    <row r="173" spans="1:6">
      <c r="A173" s="4"/>
      <c r="B173" s="1"/>
      <c r="C173" s="4"/>
      <c r="D173" s="9"/>
      <c r="E173" s="5"/>
      <c r="F173" s="205"/>
    </row>
    <row r="174" spans="1:6" ht="25.5">
      <c r="A174" s="60" t="s">
        <v>297</v>
      </c>
      <c r="B174" s="36" t="s">
        <v>97</v>
      </c>
      <c r="C174" s="60" t="s">
        <v>5</v>
      </c>
      <c r="D174" s="62">
        <v>9</v>
      </c>
      <c r="E174" s="61"/>
      <c r="F174" s="258">
        <f>ROUND(D174*E174,2)</f>
        <v>0</v>
      </c>
    </row>
    <row r="175" spans="1:6">
      <c r="A175" s="4"/>
      <c r="B175" s="1"/>
      <c r="C175" s="4"/>
      <c r="D175" s="9"/>
      <c r="E175" s="5"/>
      <c r="F175" s="205"/>
    </row>
    <row r="176" spans="1:6" ht="25.5">
      <c r="A176" s="60" t="s">
        <v>298</v>
      </c>
      <c r="B176" s="36" t="s">
        <v>98</v>
      </c>
      <c r="C176" s="60" t="s">
        <v>5</v>
      </c>
      <c r="D176" s="62">
        <v>1</v>
      </c>
      <c r="E176" s="61"/>
      <c r="F176" s="258">
        <f>ROUND(D176*E176,2)</f>
        <v>0</v>
      </c>
    </row>
    <row r="177" spans="1:9">
      <c r="A177" s="4"/>
      <c r="B177" s="1"/>
      <c r="C177" s="4"/>
      <c r="D177" s="9"/>
      <c r="E177" s="5"/>
      <c r="F177" s="205"/>
    </row>
    <row r="178" spans="1:9" ht="25.5">
      <c r="A178" s="60" t="s">
        <v>299</v>
      </c>
      <c r="B178" s="36" t="s">
        <v>99</v>
      </c>
      <c r="C178" s="60" t="s">
        <v>5</v>
      </c>
      <c r="D178" s="62">
        <f>16-8</f>
        <v>8</v>
      </c>
      <c r="E178" s="61"/>
      <c r="F178" s="258">
        <f>ROUND(D178*E178,2)</f>
        <v>0</v>
      </c>
    </row>
    <row r="179" spans="1:9">
      <c r="A179" s="4"/>
      <c r="B179" s="1"/>
      <c r="C179" s="4"/>
      <c r="D179" s="9"/>
      <c r="E179" s="5"/>
      <c r="F179" s="205"/>
    </row>
    <row r="180" spans="1:9" ht="25.5">
      <c r="A180" s="60" t="s">
        <v>300</v>
      </c>
      <c r="B180" s="36" t="s">
        <v>100</v>
      </c>
      <c r="C180" s="60" t="s">
        <v>5</v>
      </c>
      <c r="D180" s="62">
        <v>2</v>
      </c>
      <c r="E180" s="61"/>
      <c r="F180" s="258">
        <f>ROUND(D180*E180,2)</f>
        <v>0</v>
      </c>
    </row>
    <row r="181" spans="1:9">
      <c r="A181" s="4"/>
      <c r="B181" s="35"/>
      <c r="C181" s="4"/>
      <c r="D181" s="9"/>
      <c r="E181" s="5"/>
      <c r="F181" s="205"/>
    </row>
    <row r="182" spans="1:9" ht="38.25">
      <c r="A182" s="60" t="s">
        <v>301</v>
      </c>
      <c r="B182" s="36" t="s">
        <v>102</v>
      </c>
      <c r="C182" s="60" t="s">
        <v>5</v>
      </c>
      <c r="D182" s="62">
        <f>2-1</f>
        <v>1</v>
      </c>
      <c r="E182" s="61"/>
      <c r="F182" s="258">
        <f>ROUND(D182*E182,2)</f>
        <v>0</v>
      </c>
    </row>
    <row r="183" spans="1:9">
      <c r="A183" s="4"/>
      <c r="B183" s="35"/>
      <c r="C183" s="4"/>
      <c r="D183" s="9"/>
      <c r="E183" s="5"/>
      <c r="F183" s="205"/>
    </row>
    <row r="184" spans="1:9" ht="25.5">
      <c r="A184" s="60" t="s">
        <v>302</v>
      </c>
      <c r="B184" s="36" t="s">
        <v>103</v>
      </c>
      <c r="C184" s="60" t="s">
        <v>5</v>
      </c>
      <c r="D184" s="62">
        <v>1</v>
      </c>
      <c r="E184" s="61"/>
      <c r="F184" s="258">
        <f>ROUND(D184*E184,2)</f>
        <v>0</v>
      </c>
    </row>
    <row r="185" spans="1:9">
      <c r="A185" s="4"/>
      <c r="B185" s="7"/>
      <c r="C185" s="4"/>
      <c r="D185" s="9"/>
      <c r="E185" s="5"/>
      <c r="F185" s="205"/>
    </row>
    <row r="186" spans="1:9">
      <c r="A186" s="15"/>
      <c r="B186" s="16" t="s">
        <v>104</v>
      </c>
      <c r="C186" s="15"/>
      <c r="D186" s="17"/>
      <c r="E186" s="41"/>
      <c r="F186" s="204"/>
    </row>
    <row r="187" spans="1:9">
      <c r="A187" s="4"/>
      <c r="B187" s="7"/>
      <c r="C187" s="4"/>
      <c r="D187" s="9"/>
      <c r="E187" s="5"/>
      <c r="F187" s="205"/>
    </row>
    <row r="188" spans="1:9" ht="38.25">
      <c r="A188" s="60" t="s">
        <v>303</v>
      </c>
      <c r="B188" s="36" t="s">
        <v>352</v>
      </c>
      <c r="C188" s="60" t="s">
        <v>5</v>
      </c>
      <c r="D188" s="62">
        <v>2</v>
      </c>
      <c r="E188" s="61"/>
      <c r="F188" s="258">
        <f>ROUND(D188*E188,2)</f>
        <v>0</v>
      </c>
      <c r="I188" s="25"/>
    </row>
    <row r="189" spans="1:9">
      <c r="A189" s="4"/>
      <c r="B189" s="1"/>
      <c r="C189" s="4"/>
      <c r="D189" s="9"/>
      <c r="E189" s="5"/>
      <c r="F189" s="205"/>
    </row>
    <row r="190" spans="1:9">
      <c r="A190" s="10"/>
      <c r="B190" s="12" t="s">
        <v>42</v>
      </c>
      <c r="C190" s="11"/>
      <c r="D190" s="13"/>
      <c r="E190" s="14" t="s">
        <v>14</v>
      </c>
      <c r="F190" s="259">
        <f>+SUM(F194:F208)</f>
        <v>0</v>
      </c>
    </row>
    <row r="191" spans="1:9">
      <c r="A191" s="4"/>
      <c r="B191" s="7"/>
      <c r="C191" s="4"/>
      <c r="D191" s="9"/>
      <c r="E191" s="8"/>
      <c r="F191" s="203"/>
    </row>
    <row r="192" spans="1:9">
      <c r="A192" s="15"/>
      <c r="B192" s="16" t="s">
        <v>43</v>
      </c>
      <c r="C192" s="15"/>
      <c r="D192" s="17"/>
      <c r="E192" s="41"/>
      <c r="F192" s="204"/>
    </row>
    <row r="193" spans="1:6">
      <c r="A193" s="4"/>
      <c r="B193" s="7"/>
      <c r="C193" s="4"/>
      <c r="D193" s="9"/>
      <c r="E193" s="8"/>
      <c r="F193" s="203"/>
    </row>
    <row r="194" spans="1:6" ht="25.5">
      <c r="A194" s="60" t="s">
        <v>304</v>
      </c>
      <c r="B194" s="36" t="s">
        <v>31</v>
      </c>
      <c r="C194" s="60" t="s">
        <v>5</v>
      </c>
      <c r="D194" s="62">
        <v>2</v>
      </c>
      <c r="E194" s="61"/>
      <c r="F194" s="258">
        <f>ROUND(D194*E194,2)</f>
        <v>0</v>
      </c>
    </row>
    <row r="195" spans="1:6">
      <c r="A195" s="4"/>
      <c r="B195" s="7"/>
      <c r="C195" s="4"/>
      <c r="D195" s="9"/>
      <c r="E195" s="8"/>
      <c r="F195" s="203"/>
    </row>
    <row r="196" spans="1:6" ht="25.5">
      <c r="A196" s="60" t="s">
        <v>305</v>
      </c>
      <c r="B196" s="36" t="s">
        <v>38</v>
      </c>
      <c r="C196" s="60" t="s">
        <v>5</v>
      </c>
      <c r="D196" s="62">
        <v>2</v>
      </c>
      <c r="E196" s="61"/>
      <c r="F196" s="258">
        <f>ROUND(D196*E196,2)</f>
        <v>0</v>
      </c>
    </row>
    <row r="197" spans="1:6">
      <c r="A197" s="4"/>
      <c r="B197" s="1"/>
      <c r="C197" s="4"/>
      <c r="D197" s="9"/>
      <c r="E197" s="5"/>
      <c r="F197" s="205"/>
    </row>
    <row r="198" spans="1:6" ht="25.5">
      <c r="A198" s="60" t="s">
        <v>306</v>
      </c>
      <c r="B198" s="36" t="s">
        <v>59</v>
      </c>
      <c r="C198" s="60" t="s">
        <v>5</v>
      </c>
      <c r="D198" s="62">
        <v>1</v>
      </c>
      <c r="E198" s="61"/>
      <c r="F198" s="258">
        <f>ROUND(D198*E198,2)</f>
        <v>0</v>
      </c>
    </row>
    <row r="199" spans="1:6">
      <c r="A199" s="4"/>
      <c r="B199" s="1"/>
      <c r="C199" s="4"/>
      <c r="D199" s="9"/>
      <c r="E199" s="5"/>
      <c r="F199" s="205"/>
    </row>
    <row r="200" spans="1:6">
      <c r="A200" s="15"/>
      <c r="B200" s="16" t="s">
        <v>44</v>
      </c>
      <c r="C200" s="15"/>
      <c r="D200" s="17"/>
      <c r="E200" s="41"/>
      <c r="F200" s="204"/>
    </row>
    <row r="201" spans="1:6">
      <c r="A201" s="4"/>
      <c r="B201" s="7"/>
      <c r="C201" s="4"/>
      <c r="D201" s="9"/>
      <c r="E201" s="8"/>
      <c r="F201" s="203"/>
    </row>
    <row r="202" spans="1:6" ht="51">
      <c r="A202" s="60" t="s">
        <v>307</v>
      </c>
      <c r="B202" s="36" t="s">
        <v>39</v>
      </c>
      <c r="C202" s="60" t="s">
        <v>2</v>
      </c>
      <c r="D202" s="62">
        <v>635</v>
      </c>
      <c r="E202" s="61"/>
      <c r="F202" s="258">
        <f>ROUND(D202*E202,2)</f>
        <v>0</v>
      </c>
    </row>
    <row r="203" spans="1:6">
      <c r="A203" s="4"/>
      <c r="B203" s="1"/>
      <c r="C203" s="4"/>
      <c r="D203" s="28"/>
      <c r="E203" s="5"/>
      <c r="F203" s="205"/>
    </row>
    <row r="204" spans="1:6" ht="25.5">
      <c r="A204" s="60" t="s">
        <v>308</v>
      </c>
      <c r="B204" s="36" t="s">
        <v>40</v>
      </c>
      <c r="C204" s="60" t="s">
        <v>2</v>
      </c>
      <c r="D204" s="62">
        <v>635</v>
      </c>
      <c r="E204" s="61"/>
      <c r="F204" s="258">
        <f>ROUND(D204*E204,2)</f>
        <v>0</v>
      </c>
    </row>
    <row r="205" spans="1:6">
      <c r="A205" s="4"/>
      <c r="B205" s="1"/>
      <c r="C205" s="4"/>
      <c r="D205" s="28"/>
      <c r="E205" s="5"/>
      <c r="F205" s="205"/>
    </row>
    <row r="206" spans="1:6" ht="38.25">
      <c r="A206" s="60" t="s">
        <v>309</v>
      </c>
      <c r="B206" s="36" t="s">
        <v>107</v>
      </c>
      <c r="C206" s="60" t="s">
        <v>0</v>
      </c>
      <c r="D206" s="62">
        <v>306</v>
      </c>
      <c r="E206" s="61"/>
      <c r="F206" s="258">
        <f>ROUND(D206*E206,2)</f>
        <v>0</v>
      </c>
    </row>
    <row r="207" spans="1:6">
      <c r="A207" s="4"/>
      <c r="B207" s="1"/>
      <c r="C207" s="4"/>
      <c r="D207" s="9"/>
      <c r="E207" s="5"/>
      <c r="F207" s="205"/>
    </row>
    <row r="208" spans="1:6" ht="25.5">
      <c r="A208" s="60" t="s">
        <v>310</v>
      </c>
      <c r="B208" s="36" t="s">
        <v>60</v>
      </c>
      <c r="C208" s="60" t="s">
        <v>0</v>
      </c>
      <c r="D208" s="62">
        <v>30</v>
      </c>
      <c r="E208" s="61"/>
      <c r="F208" s="258">
        <f>ROUND(D208*E208,2)</f>
        <v>0</v>
      </c>
    </row>
    <row r="209" spans="1:10">
      <c r="A209" s="4"/>
      <c r="B209" s="1"/>
      <c r="C209" s="4"/>
      <c r="D209" s="28"/>
      <c r="E209" s="5"/>
      <c r="F209" s="205"/>
    </row>
    <row r="210" spans="1:10">
      <c r="A210" s="10"/>
      <c r="B210" s="12" t="s">
        <v>45</v>
      </c>
      <c r="C210" s="11"/>
      <c r="D210" s="13"/>
      <c r="E210" s="14" t="s">
        <v>25</v>
      </c>
      <c r="F210" s="259">
        <f>F212+F222</f>
        <v>0</v>
      </c>
    </row>
    <row r="211" spans="1:10">
      <c r="A211" s="4"/>
      <c r="B211" s="7"/>
      <c r="C211" s="4"/>
      <c r="D211" s="9"/>
      <c r="E211" s="8"/>
      <c r="F211" s="203"/>
    </row>
    <row r="212" spans="1:10">
      <c r="A212" s="26"/>
      <c r="B212" s="16" t="s">
        <v>108</v>
      </c>
      <c r="C212" s="15"/>
      <c r="D212" s="17"/>
      <c r="E212" s="41"/>
      <c r="F212" s="204">
        <f>SUM(F214:F220)</f>
        <v>0</v>
      </c>
    </row>
    <row r="213" spans="1:10" s="46" customFormat="1">
      <c r="A213" s="43"/>
      <c r="B213" s="32"/>
      <c r="C213" s="31"/>
      <c r="D213" s="33"/>
      <c r="E213" s="34"/>
      <c r="F213" s="207"/>
    </row>
    <row r="214" spans="1:10" s="46" customFormat="1" ht="25.5">
      <c r="A214" s="60" t="s">
        <v>311</v>
      </c>
      <c r="B214" s="36" t="s">
        <v>110</v>
      </c>
      <c r="C214" s="60" t="s">
        <v>3</v>
      </c>
      <c r="D214" s="62">
        <v>112</v>
      </c>
      <c r="E214" s="61"/>
      <c r="F214" s="258">
        <f>ROUND(D214*E214,2)</f>
        <v>0</v>
      </c>
    </row>
    <row r="215" spans="1:10" s="46" customFormat="1">
      <c r="A215" s="43"/>
      <c r="B215" s="32"/>
      <c r="C215" s="31"/>
      <c r="D215" s="33"/>
      <c r="E215" s="34"/>
      <c r="F215" s="207"/>
    </row>
    <row r="216" spans="1:10" s="46" customFormat="1" ht="25.5">
      <c r="A216" s="60" t="s">
        <v>312</v>
      </c>
      <c r="B216" s="36" t="s">
        <v>109</v>
      </c>
      <c r="C216" s="60" t="s">
        <v>3</v>
      </c>
      <c r="D216" s="62">
        <v>8</v>
      </c>
      <c r="E216" s="61"/>
      <c r="F216" s="258">
        <f>ROUND(D216*E216,2)</f>
        <v>0</v>
      </c>
    </row>
    <row r="217" spans="1:10" s="46" customFormat="1">
      <c r="A217" s="43"/>
      <c r="B217" s="32"/>
      <c r="C217" s="31"/>
      <c r="D217" s="33"/>
      <c r="E217" s="34"/>
      <c r="F217" s="207"/>
    </row>
    <row r="218" spans="1:10" s="46" customFormat="1" ht="38.25">
      <c r="A218" s="60" t="s">
        <v>313</v>
      </c>
      <c r="B218" s="36" t="s">
        <v>111</v>
      </c>
      <c r="C218" s="60" t="s">
        <v>3</v>
      </c>
      <c r="D218" s="62">
        <v>112</v>
      </c>
      <c r="E218" s="61"/>
      <c r="F218" s="258">
        <f>ROUND(D218*E218,2)</f>
        <v>0</v>
      </c>
    </row>
    <row r="219" spans="1:10" s="46" customFormat="1">
      <c r="A219" s="44"/>
      <c r="B219" s="42"/>
      <c r="C219" s="31"/>
      <c r="D219" s="33"/>
      <c r="E219" s="5"/>
      <c r="F219" s="205"/>
    </row>
    <row r="220" spans="1:10" s="46" customFormat="1" ht="25.5">
      <c r="A220" s="60" t="s">
        <v>314</v>
      </c>
      <c r="B220" s="36" t="s">
        <v>112</v>
      </c>
      <c r="C220" s="60" t="s">
        <v>0</v>
      </c>
      <c r="D220" s="62">
        <v>3</v>
      </c>
      <c r="E220" s="61"/>
      <c r="F220" s="258">
        <f>ROUND(D220*E220,2)</f>
        <v>0</v>
      </c>
    </row>
    <row r="221" spans="1:10" s="46" customFormat="1">
      <c r="A221" s="43"/>
      <c r="B221" s="32"/>
      <c r="C221" s="31"/>
      <c r="D221" s="33"/>
      <c r="E221" s="34"/>
      <c r="F221" s="207"/>
    </row>
    <row r="222" spans="1:10">
      <c r="A222" s="26"/>
      <c r="B222" s="16" t="s">
        <v>46</v>
      </c>
      <c r="C222" s="15"/>
      <c r="D222" s="17"/>
      <c r="E222" s="41"/>
      <c r="F222" s="204">
        <f>SUM(F224:F229)</f>
        <v>0</v>
      </c>
      <c r="J222" s="21">
        <f>ROUND(H222*I222,2)</f>
        <v>0</v>
      </c>
    </row>
    <row r="223" spans="1:10">
      <c r="A223" s="27"/>
      <c r="B223" s="7"/>
      <c r="C223" s="4"/>
      <c r="D223" s="9"/>
      <c r="E223" s="5"/>
      <c r="F223" s="205"/>
      <c r="J223" s="21"/>
    </row>
    <row r="224" spans="1:10" ht="63.75">
      <c r="A224" s="60" t="s">
        <v>315</v>
      </c>
      <c r="B224" s="36" t="s">
        <v>11</v>
      </c>
      <c r="C224" s="60" t="s">
        <v>6</v>
      </c>
      <c r="D224" s="62">
        <f>20-5</f>
        <v>15</v>
      </c>
      <c r="E224" s="61"/>
      <c r="F224" s="258">
        <f>ROUND(D224*E224,2)</f>
        <v>0</v>
      </c>
      <c r="J224" s="21">
        <f>ROUND(H224*I224,2)</f>
        <v>0</v>
      </c>
    </row>
    <row r="225" spans="1:10">
      <c r="A225" s="27"/>
      <c r="B225" s="1"/>
      <c r="C225" s="4"/>
      <c r="D225" s="9"/>
      <c r="E225" s="5"/>
      <c r="F225" s="205"/>
      <c r="J225" s="21"/>
    </row>
    <row r="226" spans="1:10" ht="25.5">
      <c r="A226" s="60" t="s">
        <v>316</v>
      </c>
      <c r="B226" s="36" t="s">
        <v>116</v>
      </c>
      <c r="C226" s="60" t="s">
        <v>5</v>
      </c>
      <c r="D226" s="62">
        <v>1</v>
      </c>
      <c r="E226" s="61"/>
      <c r="F226" s="258">
        <f>ROUND(D226*E226,2)</f>
        <v>0</v>
      </c>
      <c r="J226" s="21"/>
    </row>
    <row r="227" spans="1:10">
      <c r="A227" s="2"/>
      <c r="B227" s="1"/>
      <c r="C227" s="4"/>
      <c r="D227" s="9"/>
      <c r="E227" s="5"/>
      <c r="F227" s="205"/>
    </row>
    <row r="228" spans="1:10" ht="38.25">
      <c r="A228" s="60" t="s">
        <v>317</v>
      </c>
      <c r="B228" s="36" t="s">
        <v>113</v>
      </c>
      <c r="C228" s="60" t="s">
        <v>6</v>
      </c>
      <c r="D228" s="62">
        <v>8</v>
      </c>
      <c r="E228" s="61"/>
      <c r="F228" s="258">
        <f>ROUND(D228*E228,2)</f>
        <v>0</v>
      </c>
    </row>
    <row r="229" spans="1:10">
      <c r="A229" s="2"/>
      <c r="B229" s="1"/>
      <c r="C229" s="4"/>
      <c r="D229" s="9"/>
      <c r="E229" s="5"/>
      <c r="F229" s="21"/>
    </row>
    <row r="230" spans="1:10">
      <c r="A230" s="4"/>
      <c r="B230" s="1"/>
      <c r="C230" s="4"/>
      <c r="D230" s="9"/>
      <c r="E230" s="20"/>
      <c r="F230" s="21"/>
    </row>
    <row r="231" spans="1:10" ht="30" customHeight="1">
      <c r="A231" s="4"/>
      <c r="B231" s="271" t="s">
        <v>338</v>
      </c>
      <c r="C231" s="272"/>
      <c r="D231" s="273"/>
      <c r="E231" s="8"/>
      <c r="F231" s="19"/>
    </row>
    <row r="232" spans="1:10">
      <c r="A232" s="4"/>
      <c r="B232" s="1"/>
      <c r="C232" s="4"/>
      <c r="D232" s="9"/>
      <c r="E232" s="20"/>
      <c r="F232" s="21"/>
    </row>
    <row r="233" spans="1:10">
      <c r="A233" s="4"/>
      <c r="B233" s="153" t="str">
        <f>B10</f>
        <v>1 PREDDELA</v>
      </c>
      <c r="C233" s="154"/>
      <c r="D233" s="155"/>
      <c r="E233" s="20"/>
      <c r="F233" s="139">
        <f>F10</f>
        <v>0</v>
      </c>
    </row>
    <row r="234" spans="1:10">
      <c r="A234" s="4"/>
      <c r="B234" s="153" t="str">
        <f>B42</f>
        <v>2 ZEMELJSKA DELA</v>
      </c>
      <c r="C234" s="154"/>
      <c r="D234" s="155"/>
      <c r="E234" s="20"/>
      <c r="F234" s="139">
        <f>F42</f>
        <v>0</v>
      </c>
    </row>
    <row r="235" spans="1:10">
      <c r="A235" s="4"/>
      <c r="B235" s="153" t="str">
        <f>B87</f>
        <v>3 VOZIŠČNE KONSTRUKCIJE</v>
      </c>
      <c r="C235" s="154"/>
      <c r="D235" s="155"/>
      <c r="E235" s="20"/>
      <c r="F235" s="139">
        <f>F87</f>
        <v>0</v>
      </c>
    </row>
    <row r="236" spans="1:10">
      <c r="A236" s="4"/>
      <c r="B236" s="153" t="str">
        <f>B128</f>
        <v>4 ODVODNJAVANJE in METEORNA KANALIZACIJA</v>
      </c>
      <c r="C236" s="154"/>
      <c r="D236" s="155"/>
      <c r="E236" s="20"/>
      <c r="F236" s="139">
        <f>F128</f>
        <v>0</v>
      </c>
    </row>
    <row r="237" spans="1:10">
      <c r="A237" s="4"/>
      <c r="B237" s="153" t="str">
        <f>B190</f>
        <v>5 OPREMA CEST</v>
      </c>
      <c r="C237" s="154"/>
      <c r="D237" s="155"/>
      <c r="E237" s="20"/>
      <c r="F237" s="139">
        <f>F190</f>
        <v>0</v>
      </c>
    </row>
    <row r="238" spans="1:10">
      <c r="A238" s="4"/>
      <c r="B238" s="22" t="str">
        <f>B210</f>
        <v>6 TUJE STORITVE</v>
      </c>
      <c r="C238" s="154"/>
      <c r="D238" s="155"/>
      <c r="E238" s="20"/>
      <c r="F238" s="139">
        <f>F210</f>
        <v>0</v>
      </c>
    </row>
    <row r="239" spans="1:10">
      <c r="A239" s="4"/>
      <c r="B239" s="23"/>
      <c r="E239" s="20"/>
      <c r="F239" s="3"/>
    </row>
    <row r="240" spans="1:10">
      <c r="A240" s="4"/>
      <c r="B240" s="24" t="s">
        <v>32</v>
      </c>
      <c r="E240" s="20"/>
      <c r="F240" s="140">
        <f>+SUM(F233:F238)</f>
        <v>0</v>
      </c>
    </row>
    <row r="241" spans="1:6">
      <c r="A241" s="4"/>
      <c r="B241" s="23"/>
      <c r="C241" s="3"/>
      <c r="D241" s="9"/>
      <c r="E241" s="20"/>
      <c r="F241" s="21"/>
    </row>
  </sheetData>
  <sheetProtection password="E9CD" sheet="1" objects="1" scenarios="1"/>
  <mergeCells count="3">
    <mergeCell ref="B231:D231"/>
    <mergeCell ref="G3:L4"/>
    <mergeCell ref="A1:F1"/>
  </mergeCells>
  <pageMargins left="0.78740157480314965" right="0.59055118110236227" top="0.78740157480314965" bottom="0.59055118110236227" header="0.31496062992125984" footer="0.31496062992125984"/>
  <pageSetup paperSize="9" scale="89" orientation="portrait" r:id="rId1"/>
  <headerFooter>
    <oddHeader>&amp;LMESTNA OBČINA MURSKA SOBOTA&amp;R&amp;A</oddHeader>
    <oddFooter>&amp;RStran &amp;P od &amp;N</oddFooter>
  </headerFooter>
  <rowBreaks count="3" manualBreakCount="3">
    <brk id="41" max="5" man="1"/>
    <brk id="86" max="5" man="1"/>
    <brk id="127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L86"/>
  <sheetViews>
    <sheetView showZeros="0" view="pageBreakPreview" zoomScaleNormal="110" zoomScaleSheetLayoutView="100" workbookViewId="0">
      <selection activeCell="E13" sqref="E13"/>
    </sheetView>
  </sheetViews>
  <sheetFormatPr defaultRowHeight="12.75"/>
  <cols>
    <col min="1" max="1" width="6.28515625" style="45" bestFit="1" customWidth="1"/>
    <col min="2" max="2" width="51.28515625" style="45" customWidth="1"/>
    <col min="3" max="3" width="6.42578125" style="45" customWidth="1"/>
    <col min="4" max="4" width="10" style="45" bestFit="1" customWidth="1"/>
    <col min="5" max="5" width="10.7109375" style="45" customWidth="1"/>
    <col min="6" max="6" width="14.7109375" style="45" customWidth="1"/>
    <col min="7" max="7" width="9.140625" style="45"/>
    <col min="8" max="8" width="19.5703125" style="45" customWidth="1"/>
    <col min="9" max="9" width="19.85546875" style="45" customWidth="1"/>
    <col min="10" max="16384" width="9.140625" style="45"/>
  </cols>
  <sheetData>
    <row r="1" spans="1:12" ht="54" customHeight="1" thickBot="1">
      <c r="A1" s="275" t="s">
        <v>336</v>
      </c>
      <c r="B1" s="276"/>
      <c r="C1" s="276"/>
      <c r="D1" s="276"/>
      <c r="E1" s="276"/>
      <c r="F1" s="277"/>
      <c r="G1" s="158"/>
      <c r="H1" s="158"/>
      <c r="I1" s="158"/>
    </row>
    <row r="2" spans="1:12">
      <c r="A2" s="162"/>
      <c r="B2" s="162"/>
      <c r="C2" s="162"/>
      <c r="D2" s="162"/>
      <c r="E2" s="162"/>
      <c r="F2" s="162"/>
      <c r="G2" s="158"/>
      <c r="H2" s="158"/>
      <c r="I2" s="158"/>
    </row>
    <row r="3" spans="1:12" s="165" customFormat="1" ht="12.75" customHeight="1">
      <c r="A3" s="163" t="s">
        <v>337</v>
      </c>
      <c r="B3" s="163"/>
      <c r="C3" s="163"/>
      <c r="D3" s="163"/>
      <c r="E3" s="163"/>
      <c r="F3" s="164"/>
      <c r="G3" s="274"/>
      <c r="H3" s="274"/>
      <c r="I3" s="274"/>
      <c r="J3" s="274"/>
      <c r="K3" s="274"/>
      <c r="L3" s="274"/>
    </row>
    <row r="4" spans="1:12" s="165" customFormat="1" ht="15">
      <c r="C4" s="166"/>
      <c r="D4" s="166"/>
      <c r="E4" s="248"/>
      <c r="G4" s="274"/>
      <c r="H4" s="274"/>
      <c r="I4" s="274"/>
      <c r="J4" s="274"/>
      <c r="K4" s="274"/>
      <c r="L4" s="274"/>
    </row>
    <row r="5" spans="1:12" s="165" customFormat="1" ht="15.75">
      <c r="B5" s="163" t="s">
        <v>345</v>
      </c>
      <c r="C5" s="163"/>
      <c r="D5" s="163"/>
      <c r="E5" s="249"/>
    </row>
    <row r="6" spans="1:12">
      <c r="E6" s="250"/>
    </row>
    <row r="7" spans="1:12" ht="26.25" thickBot="1">
      <c r="A7" s="142" t="s">
        <v>218</v>
      </c>
      <c r="B7" s="142" t="s">
        <v>1</v>
      </c>
      <c r="C7" s="142" t="s">
        <v>8</v>
      </c>
      <c r="D7" s="142" t="s">
        <v>4</v>
      </c>
      <c r="E7" s="252" t="s">
        <v>29</v>
      </c>
      <c r="F7" s="142" t="s">
        <v>133</v>
      </c>
    </row>
    <row r="8" spans="1:12">
      <c r="A8" s="2"/>
      <c r="B8" s="29"/>
      <c r="C8" s="2"/>
      <c r="D8" s="28"/>
      <c r="E8" s="152"/>
      <c r="F8" s="30"/>
    </row>
    <row r="9" spans="1:12">
      <c r="A9" s="10"/>
      <c r="B9" s="12" t="s">
        <v>13</v>
      </c>
      <c r="C9" s="11"/>
      <c r="D9" s="13"/>
      <c r="E9" s="14" t="s">
        <v>9</v>
      </c>
      <c r="F9" s="259">
        <f>+SUM(F13:F13)</f>
        <v>0</v>
      </c>
    </row>
    <row r="10" spans="1:12">
      <c r="A10" s="4"/>
      <c r="B10" s="7"/>
      <c r="C10" s="4"/>
      <c r="D10" s="9"/>
      <c r="E10" s="8"/>
      <c r="F10" s="203"/>
    </row>
    <row r="11" spans="1:12">
      <c r="A11" s="15"/>
      <c r="B11" s="16" t="s">
        <v>10</v>
      </c>
      <c r="C11" s="15"/>
      <c r="D11" s="17"/>
      <c r="E11" s="41"/>
      <c r="F11" s="204"/>
    </row>
    <row r="12" spans="1:12">
      <c r="A12" s="4"/>
      <c r="B12" s="7"/>
      <c r="C12" s="4"/>
      <c r="D12" s="9"/>
      <c r="E12" s="5"/>
      <c r="F12" s="205"/>
    </row>
    <row r="13" spans="1:12" ht="25.5">
      <c r="A13" s="60">
        <v>1</v>
      </c>
      <c r="B13" s="1" t="s">
        <v>48</v>
      </c>
      <c r="C13" s="60" t="s">
        <v>2</v>
      </c>
      <c r="D13" s="62">
        <v>433</v>
      </c>
      <c r="E13" s="61"/>
      <c r="F13" s="258">
        <f>ROUND(D13*E13,2)</f>
        <v>0</v>
      </c>
    </row>
    <row r="14" spans="1:12">
      <c r="A14" s="4"/>
      <c r="B14" s="1"/>
      <c r="C14" s="4"/>
      <c r="D14" s="9"/>
      <c r="E14" s="5"/>
      <c r="F14" s="205"/>
    </row>
    <row r="15" spans="1:12">
      <c r="A15" s="10"/>
      <c r="B15" s="12" t="s">
        <v>16</v>
      </c>
      <c r="C15" s="11"/>
      <c r="D15" s="13"/>
      <c r="E15" s="14" t="s">
        <v>12</v>
      </c>
      <c r="F15" s="259">
        <f>+SUM(F19:F43)</f>
        <v>0</v>
      </c>
    </row>
    <row r="16" spans="1:12">
      <c r="A16" s="4"/>
      <c r="B16" s="7"/>
      <c r="C16" s="4"/>
      <c r="D16" s="9"/>
      <c r="E16" s="8"/>
      <c r="F16" s="203"/>
    </row>
    <row r="17" spans="1:6">
      <c r="A17" s="15"/>
      <c r="B17" s="16" t="s">
        <v>17</v>
      </c>
      <c r="C17" s="15"/>
      <c r="D17" s="17"/>
      <c r="E17" s="41"/>
      <c r="F17" s="204"/>
    </row>
    <row r="18" spans="1:6">
      <c r="A18" s="4"/>
      <c r="B18" s="7"/>
      <c r="C18" s="4"/>
      <c r="D18" s="9"/>
      <c r="E18" s="5"/>
      <c r="F18" s="205"/>
    </row>
    <row r="19" spans="1:6" ht="25.5">
      <c r="A19" s="60" t="s">
        <v>333</v>
      </c>
      <c r="B19" s="36" t="s">
        <v>70</v>
      </c>
      <c r="C19" s="60" t="s">
        <v>3</v>
      </c>
      <c r="D19" s="62">
        <v>45</v>
      </c>
      <c r="E19" s="141"/>
      <c r="F19" s="258">
        <f>ROUND(D19*E19,2)</f>
        <v>0</v>
      </c>
    </row>
    <row r="20" spans="1:6">
      <c r="A20" s="4"/>
      <c r="B20" s="6"/>
      <c r="C20" s="4"/>
      <c r="D20" s="9"/>
      <c r="E20" s="5"/>
      <c r="F20" s="205"/>
    </row>
    <row r="21" spans="1:6" ht="51">
      <c r="A21" s="60" t="s">
        <v>334</v>
      </c>
      <c r="B21" s="36" t="s">
        <v>318</v>
      </c>
      <c r="C21" s="60" t="s">
        <v>3</v>
      </c>
      <c r="D21" s="62">
        <v>580</v>
      </c>
      <c r="E21" s="61"/>
      <c r="F21" s="258">
        <f>ROUND(D21*E21,2)</f>
        <v>0</v>
      </c>
    </row>
    <row r="22" spans="1:6">
      <c r="A22" s="4"/>
      <c r="B22" s="1"/>
      <c r="C22" s="4"/>
      <c r="D22" s="9"/>
      <c r="E22" s="5"/>
      <c r="F22" s="205"/>
    </row>
    <row r="23" spans="1:6">
      <c r="A23" s="15"/>
      <c r="B23" s="16" t="s">
        <v>319</v>
      </c>
      <c r="C23" s="15"/>
      <c r="D23" s="17"/>
      <c r="E23" s="41"/>
      <c r="F23" s="204"/>
    </row>
    <row r="24" spans="1:6">
      <c r="A24" s="4"/>
      <c r="B24" s="7"/>
      <c r="C24" s="4"/>
      <c r="D24" s="9"/>
      <c r="E24" s="5"/>
      <c r="F24" s="205"/>
    </row>
    <row r="25" spans="1:6" ht="25.5">
      <c r="A25" s="60" t="s">
        <v>241</v>
      </c>
      <c r="B25" s="36" t="s">
        <v>74</v>
      </c>
      <c r="C25" s="60" t="s">
        <v>0</v>
      </c>
      <c r="D25" s="62">
        <v>442</v>
      </c>
      <c r="E25" s="141"/>
      <c r="F25" s="258">
        <f>ROUND(D25*E25,2)</f>
        <v>0</v>
      </c>
    </row>
    <row r="26" spans="1:6">
      <c r="A26" s="4"/>
      <c r="B26" s="7"/>
      <c r="C26" s="4"/>
      <c r="D26" s="9"/>
      <c r="E26" s="5"/>
      <c r="F26" s="205"/>
    </row>
    <row r="27" spans="1:6" ht="38.25">
      <c r="A27" s="60" t="s">
        <v>242</v>
      </c>
      <c r="B27" s="42" t="s">
        <v>75</v>
      </c>
      <c r="C27" s="4" t="s">
        <v>3</v>
      </c>
      <c r="D27" s="62">
        <v>152</v>
      </c>
      <c r="E27" s="141"/>
      <c r="F27" s="258">
        <f>ROUND(D27*E27,2)</f>
        <v>0</v>
      </c>
    </row>
    <row r="28" spans="1:6">
      <c r="A28" s="4"/>
      <c r="B28" s="38"/>
      <c r="C28" s="4"/>
      <c r="D28" s="9"/>
      <c r="E28" s="5"/>
      <c r="F28" s="205"/>
    </row>
    <row r="29" spans="1:6" ht="38.25">
      <c r="A29" s="60" t="s">
        <v>243</v>
      </c>
      <c r="B29" s="29" t="s">
        <v>320</v>
      </c>
      <c r="C29" s="4" t="s">
        <v>3</v>
      </c>
      <c r="D29" s="62">
        <v>297</v>
      </c>
      <c r="E29" s="61"/>
      <c r="F29" s="258">
        <f>ROUND(D29*E29,2)</f>
        <v>0</v>
      </c>
    </row>
    <row r="30" spans="1:6">
      <c r="A30" s="4"/>
      <c r="B30" s="29"/>
      <c r="C30" s="4"/>
      <c r="D30" s="9"/>
      <c r="E30" s="5"/>
      <c r="F30" s="205"/>
    </row>
    <row r="31" spans="1:6" ht="38.25">
      <c r="A31" s="60" t="s">
        <v>244</v>
      </c>
      <c r="B31" s="29" t="s">
        <v>76</v>
      </c>
      <c r="C31" s="4" t="s">
        <v>3</v>
      </c>
      <c r="D31" s="62">
        <v>365</v>
      </c>
      <c r="E31" s="61"/>
      <c r="F31" s="258">
        <f>ROUND(D31*E31,2)</f>
        <v>0</v>
      </c>
    </row>
    <row r="32" spans="1:6">
      <c r="A32" s="4"/>
      <c r="B32" s="1"/>
      <c r="C32" s="4"/>
      <c r="D32" s="9"/>
      <c r="E32" s="5"/>
      <c r="F32" s="205"/>
    </row>
    <row r="33" spans="1:6">
      <c r="A33" s="15"/>
      <c r="B33" s="16" t="s">
        <v>321</v>
      </c>
      <c r="C33" s="15"/>
      <c r="D33" s="17"/>
      <c r="E33" s="41"/>
      <c r="F33" s="204"/>
    </row>
    <row r="34" spans="1:6">
      <c r="A34" s="4"/>
      <c r="B34" s="7"/>
      <c r="C34" s="4"/>
      <c r="D34" s="9"/>
      <c r="E34" s="5"/>
      <c r="F34" s="205"/>
    </row>
    <row r="35" spans="1:6" ht="25.5">
      <c r="A35" s="60" t="s">
        <v>245</v>
      </c>
      <c r="B35" s="36" t="s">
        <v>53</v>
      </c>
      <c r="C35" s="60" t="s">
        <v>0</v>
      </c>
      <c r="D35" s="62">
        <v>195</v>
      </c>
      <c r="E35" s="61"/>
      <c r="F35" s="258">
        <f>ROUND(D35*E35,2)</f>
        <v>0</v>
      </c>
    </row>
    <row r="36" spans="1:6">
      <c r="A36" s="4"/>
      <c r="B36" s="1"/>
      <c r="C36" s="4"/>
      <c r="D36" s="9"/>
      <c r="E36" s="5"/>
      <c r="F36" s="206">
        <f>ROUND(D36*E36,2)</f>
        <v>0</v>
      </c>
    </row>
    <row r="37" spans="1:6">
      <c r="A37" s="60" t="s">
        <v>246</v>
      </c>
      <c r="B37" s="36" t="s">
        <v>77</v>
      </c>
      <c r="C37" s="60" t="s">
        <v>0</v>
      </c>
      <c r="D37" s="62">
        <v>195</v>
      </c>
      <c r="E37" s="61"/>
      <c r="F37" s="258">
        <f>ROUND(D37*E37,2)</f>
        <v>0</v>
      </c>
    </row>
    <row r="38" spans="1:6">
      <c r="A38" s="4"/>
      <c r="B38" s="1"/>
      <c r="C38" s="4"/>
      <c r="D38" s="9"/>
      <c r="E38" s="5"/>
      <c r="F38" s="205"/>
    </row>
    <row r="39" spans="1:6" ht="25.5">
      <c r="A39" s="15"/>
      <c r="B39" s="16" t="s">
        <v>335</v>
      </c>
      <c r="C39" s="15"/>
      <c r="D39" s="17"/>
      <c r="E39" s="41"/>
      <c r="F39" s="204"/>
    </row>
    <row r="40" spans="1:6">
      <c r="A40" s="4"/>
      <c r="B40" s="7"/>
      <c r="C40" s="4"/>
      <c r="D40" s="9"/>
      <c r="E40" s="5"/>
      <c r="F40" s="205"/>
    </row>
    <row r="41" spans="1:6">
      <c r="A41" s="60" t="s">
        <v>247</v>
      </c>
      <c r="B41" s="36" t="s">
        <v>356</v>
      </c>
      <c r="C41" s="60" t="s">
        <v>3</v>
      </c>
      <c r="D41" s="62">
        <v>6</v>
      </c>
      <c r="E41" s="141"/>
      <c r="F41" s="258">
        <f>ROUND(D41*E41,2)</f>
        <v>0</v>
      </c>
    </row>
    <row r="42" spans="1:6">
      <c r="A42" s="4"/>
      <c r="B42" s="1"/>
      <c r="C42" s="4"/>
      <c r="D42" s="9"/>
      <c r="E42" s="152"/>
      <c r="F42" s="205"/>
    </row>
    <row r="43" spans="1:6">
      <c r="A43" s="60" t="s">
        <v>248</v>
      </c>
      <c r="B43" s="36" t="s">
        <v>357</v>
      </c>
      <c r="C43" s="60" t="s">
        <v>3</v>
      </c>
      <c r="D43" s="62">
        <f>D21-D31</f>
        <v>215</v>
      </c>
      <c r="E43" s="141"/>
      <c r="F43" s="258">
        <f>ROUND(D43*E43,2)</f>
        <v>0</v>
      </c>
    </row>
    <row r="44" spans="1:6">
      <c r="A44" s="4"/>
      <c r="B44" s="1"/>
      <c r="C44" s="4"/>
      <c r="D44" s="9"/>
      <c r="E44" s="5"/>
      <c r="F44" s="205"/>
    </row>
    <row r="45" spans="1:6">
      <c r="A45" s="10"/>
      <c r="B45" s="12" t="s">
        <v>322</v>
      </c>
      <c r="C45" s="11"/>
      <c r="D45" s="13"/>
      <c r="E45" s="14" t="s">
        <v>323</v>
      </c>
      <c r="F45" s="259">
        <f>+SUM(F49:F63)</f>
        <v>0</v>
      </c>
    </row>
    <row r="46" spans="1:6">
      <c r="A46" s="4"/>
      <c r="B46" s="7"/>
      <c r="C46" s="4"/>
      <c r="D46" s="9"/>
      <c r="E46" s="8"/>
      <c r="F46" s="203"/>
    </row>
    <row r="47" spans="1:6">
      <c r="A47" s="15"/>
      <c r="B47" s="16" t="s">
        <v>324</v>
      </c>
      <c r="C47" s="15"/>
      <c r="D47" s="137"/>
      <c r="E47" s="41"/>
      <c r="F47" s="204"/>
    </row>
    <row r="48" spans="1:6">
      <c r="A48" s="4"/>
      <c r="B48" s="36"/>
      <c r="C48" s="4"/>
      <c r="D48" s="9"/>
      <c r="E48" s="5"/>
      <c r="F48" s="205"/>
    </row>
    <row r="49" spans="1:6" ht="25.5">
      <c r="A49" s="60" t="s">
        <v>249</v>
      </c>
      <c r="B49" s="36" t="s">
        <v>327</v>
      </c>
      <c r="C49" s="60" t="s">
        <v>2</v>
      </c>
      <c r="D49" s="62">
        <v>433</v>
      </c>
      <c r="E49" s="61"/>
      <c r="F49" s="258">
        <f>ROUND(D49*E49,2)</f>
        <v>0</v>
      </c>
    </row>
    <row r="50" spans="1:6">
      <c r="A50" s="4"/>
      <c r="B50" s="36"/>
      <c r="C50" s="4"/>
      <c r="D50" s="9"/>
      <c r="E50" s="152"/>
      <c r="F50" s="205"/>
    </row>
    <row r="51" spans="1:6" ht="25.5">
      <c r="A51" s="60" t="s">
        <v>250</v>
      </c>
      <c r="B51" s="36" t="s">
        <v>341</v>
      </c>
      <c r="C51" s="60" t="s">
        <v>2</v>
      </c>
      <c r="D51" s="62">
        <v>285</v>
      </c>
      <c r="E51" s="141"/>
      <c r="F51" s="258">
        <f>ROUND(D51*E51,2)</f>
        <v>0</v>
      </c>
    </row>
    <row r="52" spans="1:6">
      <c r="A52" s="4"/>
      <c r="B52" s="1"/>
      <c r="C52" s="4"/>
      <c r="D52" s="9"/>
      <c r="E52" s="5"/>
      <c r="F52" s="205"/>
    </row>
    <row r="53" spans="1:6">
      <c r="A53" s="15"/>
      <c r="B53" s="16" t="s">
        <v>325</v>
      </c>
      <c r="C53" s="15"/>
      <c r="D53" s="17"/>
      <c r="E53" s="41"/>
      <c r="F53" s="204"/>
    </row>
    <row r="54" spans="1:6">
      <c r="A54" s="4"/>
      <c r="B54" s="7"/>
      <c r="C54" s="4"/>
      <c r="D54" s="9"/>
      <c r="E54" s="5"/>
      <c r="F54" s="205"/>
    </row>
    <row r="55" spans="1:6" ht="38.25">
      <c r="A55" s="60" t="s">
        <v>251</v>
      </c>
      <c r="B55" s="36" t="s">
        <v>326</v>
      </c>
      <c r="C55" s="60" t="s">
        <v>5</v>
      </c>
      <c r="D55" s="62">
        <v>3</v>
      </c>
      <c r="E55" s="61"/>
      <c r="F55" s="258">
        <f>ROUND(D55*E55,2)</f>
        <v>0</v>
      </c>
    </row>
    <row r="56" spans="1:6">
      <c r="A56" s="4"/>
      <c r="B56" s="1"/>
      <c r="C56" s="4"/>
      <c r="D56" s="9"/>
      <c r="E56" s="5"/>
      <c r="F56" s="205"/>
    </row>
    <row r="57" spans="1:6" ht="38.25">
      <c r="A57" s="60" t="s">
        <v>252</v>
      </c>
      <c r="B57" s="36" t="s">
        <v>328</v>
      </c>
      <c r="C57" s="60" t="s">
        <v>5</v>
      </c>
      <c r="D57" s="62">
        <v>2</v>
      </c>
      <c r="E57" s="61"/>
      <c r="F57" s="258">
        <f>ROUND(D57*E57,2)</f>
        <v>0</v>
      </c>
    </row>
    <row r="58" spans="1:6">
      <c r="A58" s="4"/>
      <c r="B58" s="1"/>
      <c r="C58" s="4"/>
      <c r="D58" s="9"/>
      <c r="E58" s="5"/>
      <c r="F58" s="205"/>
    </row>
    <row r="59" spans="1:6" ht="38.25">
      <c r="A59" s="60" t="s">
        <v>253</v>
      </c>
      <c r="B59" s="36" t="s">
        <v>329</v>
      </c>
      <c r="C59" s="60" t="s">
        <v>5</v>
      </c>
      <c r="D59" s="62">
        <v>3</v>
      </c>
      <c r="E59" s="61"/>
      <c r="F59" s="258">
        <f>ROUND(D59*E59,2)</f>
        <v>0</v>
      </c>
    </row>
    <row r="60" spans="1:6">
      <c r="A60" s="4"/>
      <c r="B60" s="1"/>
      <c r="C60" s="4"/>
      <c r="D60" s="9"/>
      <c r="E60" s="5"/>
      <c r="F60" s="205"/>
    </row>
    <row r="61" spans="1:6" ht="25.5">
      <c r="A61" s="60" t="s">
        <v>254</v>
      </c>
      <c r="B61" s="36" t="s">
        <v>99</v>
      </c>
      <c r="C61" s="60" t="s">
        <v>5</v>
      </c>
      <c r="D61" s="62">
        <v>8</v>
      </c>
      <c r="E61" s="61"/>
      <c r="F61" s="258">
        <f>ROUND(D61*E61,2)</f>
        <v>0</v>
      </c>
    </row>
    <row r="62" spans="1:6">
      <c r="A62" s="4"/>
      <c r="B62" s="1"/>
      <c r="C62" s="4"/>
      <c r="D62" s="9"/>
      <c r="E62" s="5"/>
      <c r="F62" s="205"/>
    </row>
    <row r="63" spans="1:6" ht="38.25">
      <c r="A63" s="60" t="s">
        <v>255</v>
      </c>
      <c r="B63" s="36" t="s">
        <v>102</v>
      </c>
      <c r="C63" s="60" t="s">
        <v>5</v>
      </c>
      <c r="D63" s="62">
        <v>1</v>
      </c>
      <c r="E63" s="61"/>
      <c r="F63" s="258">
        <f>ROUND(D63*E63,2)</f>
        <v>0</v>
      </c>
    </row>
    <row r="64" spans="1:6">
      <c r="A64" s="4"/>
      <c r="B64" s="1"/>
      <c r="C64" s="4"/>
      <c r="D64" s="9"/>
      <c r="E64" s="5"/>
      <c r="F64" s="205"/>
    </row>
    <row r="65" spans="1:9">
      <c r="A65" s="10"/>
      <c r="B65" s="12" t="s">
        <v>331</v>
      </c>
      <c r="C65" s="11"/>
      <c r="D65" s="13"/>
      <c r="E65" s="14" t="s">
        <v>25</v>
      </c>
      <c r="F65" s="259">
        <f>SUM(F69:F75)</f>
        <v>0</v>
      </c>
    </row>
    <row r="66" spans="1:9">
      <c r="A66" s="4"/>
      <c r="B66" s="7"/>
      <c r="C66" s="4"/>
      <c r="D66" s="9"/>
      <c r="E66" s="8"/>
      <c r="F66" s="203"/>
    </row>
    <row r="67" spans="1:9">
      <c r="A67" s="26"/>
      <c r="B67" s="16" t="s">
        <v>330</v>
      </c>
      <c r="C67" s="15"/>
      <c r="D67" s="17"/>
      <c r="E67" s="41"/>
      <c r="F67" s="204"/>
      <c r="I67" s="21">
        <f>ROUND(G67*H67,2)</f>
        <v>0</v>
      </c>
    </row>
    <row r="68" spans="1:9">
      <c r="A68" s="27"/>
      <c r="B68" s="7"/>
      <c r="C68" s="4"/>
      <c r="D68" s="9"/>
      <c r="E68" s="5"/>
      <c r="F68" s="205"/>
      <c r="I68" s="21"/>
    </row>
    <row r="69" spans="1:9" ht="25.5">
      <c r="A69" s="60" t="s">
        <v>256</v>
      </c>
      <c r="B69" s="36" t="s">
        <v>114</v>
      </c>
      <c r="C69" s="60" t="s">
        <v>7</v>
      </c>
      <c r="D69" s="62">
        <v>433</v>
      </c>
      <c r="E69" s="61"/>
      <c r="F69" s="258">
        <f>ROUND(D69*E69,2)</f>
        <v>0</v>
      </c>
      <c r="I69" s="21">
        <f>ROUND(G69*H69,2)</f>
        <v>0</v>
      </c>
    </row>
    <row r="70" spans="1:9">
      <c r="A70" s="60"/>
      <c r="B70" s="36"/>
      <c r="C70" s="60"/>
      <c r="D70" s="62"/>
      <c r="E70" s="157"/>
      <c r="F70" s="206"/>
      <c r="I70" s="21"/>
    </row>
    <row r="71" spans="1:9">
      <c r="A71" s="60" t="s">
        <v>257</v>
      </c>
      <c r="B71" s="36" t="s">
        <v>115</v>
      </c>
      <c r="C71" s="60" t="s">
        <v>7</v>
      </c>
      <c r="D71" s="62">
        <v>433</v>
      </c>
      <c r="E71" s="61"/>
      <c r="F71" s="258">
        <f>ROUND(D71*E71,2)</f>
        <v>0</v>
      </c>
      <c r="I71" s="21"/>
    </row>
    <row r="72" spans="1:9">
      <c r="A72" s="27"/>
      <c r="B72" s="1"/>
      <c r="C72" s="4"/>
      <c r="D72" s="9"/>
      <c r="E72" s="157"/>
      <c r="F72" s="205"/>
      <c r="I72" s="21"/>
    </row>
    <row r="73" spans="1:9" ht="25.5">
      <c r="A73" s="60" t="s">
        <v>258</v>
      </c>
      <c r="B73" s="36" t="s">
        <v>116</v>
      </c>
      <c r="C73" s="60" t="s">
        <v>5</v>
      </c>
      <c r="D73" s="62">
        <v>1</v>
      </c>
      <c r="E73" s="61"/>
      <c r="F73" s="258">
        <f>ROUND(D73*E73,2)</f>
        <v>0</v>
      </c>
      <c r="I73" s="21"/>
    </row>
    <row r="74" spans="1:9">
      <c r="A74" s="2"/>
      <c r="B74" s="1"/>
      <c r="C74" s="4"/>
      <c r="D74" s="9"/>
      <c r="E74" s="157"/>
      <c r="F74" s="205"/>
    </row>
    <row r="75" spans="1:9" ht="63.75">
      <c r="A75" s="60" t="s">
        <v>259</v>
      </c>
      <c r="B75" s="36" t="s">
        <v>11</v>
      </c>
      <c r="C75" s="60" t="s">
        <v>6</v>
      </c>
      <c r="D75" s="62">
        <v>5</v>
      </c>
      <c r="E75" s="61"/>
      <c r="F75" s="258">
        <f>ROUND(D75*E75,2)</f>
        <v>0</v>
      </c>
    </row>
    <row r="76" spans="1:9">
      <c r="A76" s="2"/>
      <c r="B76" s="1"/>
      <c r="C76" s="4"/>
      <c r="D76" s="9"/>
      <c r="E76" s="5"/>
      <c r="F76" s="205"/>
    </row>
    <row r="77" spans="1:9">
      <c r="A77" s="4"/>
      <c r="B77" s="1"/>
      <c r="C77" s="4"/>
      <c r="D77" s="9"/>
      <c r="E77" s="5"/>
      <c r="F77" s="21"/>
    </row>
    <row r="78" spans="1:9">
      <c r="A78" s="4"/>
      <c r="B78" s="271" t="s">
        <v>332</v>
      </c>
      <c r="C78" s="272"/>
      <c r="D78" s="273"/>
      <c r="E78" s="8"/>
      <c r="F78" s="19"/>
    </row>
    <row r="79" spans="1:9">
      <c r="A79" s="4"/>
      <c r="B79" s="1"/>
      <c r="C79" s="4"/>
      <c r="D79" s="9"/>
      <c r="E79" s="20"/>
      <c r="F79" s="21"/>
    </row>
    <row r="80" spans="1:9">
      <c r="A80" s="4"/>
      <c r="B80" s="153" t="str">
        <f>B9</f>
        <v>1 PREDDELA</v>
      </c>
      <c r="C80" s="154"/>
      <c r="D80" s="155"/>
      <c r="E80" s="20"/>
      <c r="F80" s="139">
        <f>F9</f>
        <v>0</v>
      </c>
    </row>
    <row r="81" spans="1:6">
      <c r="A81" s="4"/>
      <c r="B81" s="153" t="str">
        <f>B15</f>
        <v>2 ZEMELJSKA DELA</v>
      </c>
      <c r="C81" s="154"/>
      <c r="D81" s="155"/>
      <c r="E81" s="20"/>
      <c r="F81" s="139">
        <f>F15</f>
        <v>0</v>
      </c>
    </row>
    <row r="82" spans="1:6">
      <c r="A82" s="4"/>
      <c r="B82" s="153" t="str">
        <f>B45</f>
        <v>3 FEKALNA KANALIZACIJA</v>
      </c>
      <c r="C82" s="154"/>
      <c r="D82" s="155"/>
      <c r="E82" s="20"/>
      <c r="F82" s="139">
        <f>F45</f>
        <v>0</v>
      </c>
    </row>
    <row r="83" spans="1:6">
      <c r="A83" s="4"/>
      <c r="B83" s="22" t="str">
        <f>B65</f>
        <v>4 TUJE STORITVE</v>
      </c>
      <c r="C83" s="154"/>
      <c r="D83" s="155"/>
      <c r="E83" s="20"/>
      <c r="F83" s="139">
        <f>F65</f>
        <v>0</v>
      </c>
    </row>
    <row r="84" spans="1:6">
      <c r="A84" s="4"/>
      <c r="B84" s="23"/>
      <c r="E84" s="20"/>
      <c r="F84" s="3"/>
    </row>
    <row r="85" spans="1:6">
      <c r="A85" s="4"/>
      <c r="B85" s="24" t="s">
        <v>32</v>
      </c>
      <c r="E85" s="20"/>
      <c r="F85" s="140">
        <f>+SUM(F80:F83)</f>
        <v>0</v>
      </c>
    </row>
    <row r="86" spans="1:6">
      <c r="A86" s="4"/>
      <c r="B86" s="23"/>
      <c r="C86" s="3"/>
      <c r="D86" s="9"/>
      <c r="E86" s="20"/>
      <c r="F86" s="21"/>
    </row>
  </sheetData>
  <sheetProtection password="E9CD" sheet="1" objects="1" scenarios="1"/>
  <mergeCells count="3">
    <mergeCell ref="B78:D78"/>
    <mergeCell ref="G3:L4"/>
    <mergeCell ref="A1:F1"/>
  </mergeCells>
  <pageMargins left="0.78740157480314965" right="0.59055118110236227" top="0.78740157480314965" bottom="0.59055118110236227" header="0.31496062992125984" footer="0.31496062992125984"/>
  <pageSetup paperSize="9" scale="89" orientation="portrait" r:id="rId1"/>
  <headerFooter>
    <oddHeader>&amp;LMESTNA OBČINA MURSKA SOBOTA&amp;R&amp;A</oddHeader>
    <oddFooter>&amp;RStran &amp;P od &amp;N</oddFooter>
  </headerFooter>
  <rowBreaks count="1" manualBreakCount="1">
    <brk id="44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M36"/>
  <sheetViews>
    <sheetView view="pageBreakPreview" zoomScaleNormal="100" zoomScaleSheetLayoutView="100" workbookViewId="0">
      <selection activeCell="C16" sqref="C16"/>
    </sheetView>
  </sheetViews>
  <sheetFormatPr defaultRowHeight="12"/>
  <cols>
    <col min="1" max="1" width="6.28515625" style="58" bestFit="1" customWidth="1"/>
    <col min="2" max="2" width="51.28515625" style="52" customWidth="1"/>
    <col min="3" max="3" width="6.42578125" style="58" customWidth="1"/>
    <col min="4" max="4" width="10" style="58" bestFit="1" customWidth="1"/>
    <col min="5" max="5" width="10.7109375" style="59" customWidth="1"/>
    <col min="6" max="6" width="14.7109375" style="59" customWidth="1"/>
    <col min="7" max="8" width="9.140625" style="52"/>
    <col min="9" max="9" width="33.5703125" style="52" customWidth="1"/>
    <col min="10" max="16384" width="9.140625" style="52"/>
  </cols>
  <sheetData>
    <row r="1" spans="1:13" s="45" customFormat="1" ht="54" customHeight="1" thickBot="1">
      <c r="A1" s="275" t="s">
        <v>336</v>
      </c>
      <c r="B1" s="276"/>
      <c r="C1" s="276"/>
      <c r="D1" s="276"/>
      <c r="E1" s="276"/>
      <c r="F1" s="277"/>
      <c r="G1" s="158"/>
      <c r="H1" s="158"/>
      <c r="I1" s="158"/>
    </row>
    <row r="2" spans="1:13" ht="12.75">
      <c r="B2" s="156"/>
    </row>
    <row r="3" spans="1:13" s="165" customFormat="1" ht="12.75" customHeight="1">
      <c r="A3" s="163" t="s">
        <v>337</v>
      </c>
      <c r="B3" s="163"/>
      <c r="C3" s="163"/>
      <c r="D3" s="163"/>
      <c r="E3" s="163"/>
      <c r="F3" s="164"/>
      <c r="G3" s="274"/>
      <c r="H3" s="274"/>
      <c r="I3" s="274"/>
      <c r="J3" s="274"/>
      <c r="K3" s="274"/>
      <c r="L3" s="274"/>
    </row>
    <row r="4" spans="1:13" s="165" customFormat="1" ht="15">
      <c r="C4" s="166"/>
      <c r="D4" s="166"/>
      <c r="E4" s="248"/>
      <c r="G4" s="274"/>
      <c r="H4" s="274"/>
      <c r="I4" s="274"/>
      <c r="J4" s="274"/>
      <c r="K4" s="274"/>
      <c r="L4" s="274"/>
    </row>
    <row r="5" spans="1:13" s="165" customFormat="1" ht="15.75">
      <c r="B5" s="163" t="s">
        <v>342</v>
      </c>
      <c r="C5" s="163"/>
      <c r="D5" s="163"/>
      <c r="E5" s="249"/>
    </row>
    <row r="6" spans="1:13" s="45" customFormat="1" ht="12.75">
      <c r="E6" s="250"/>
    </row>
    <row r="7" spans="1:13" s="45" customFormat="1" ht="12.75">
      <c r="E7" s="250"/>
    </row>
    <row r="8" spans="1:13" s="53" customFormat="1" ht="15.75" customHeight="1">
      <c r="A8" s="168" t="s">
        <v>339</v>
      </c>
      <c r="B8" s="161"/>
      <c r="C8" s="161"/>
      <c r="D8" s="161"/>
      <c r="E8" s="251"/>
      <c r="F8" s="51"/>
      <c r="G8" s="52"/>
      <c r="H8" s="52"/>
      <c r="I8" s="52"/>
      <c r="J8" s="52"/>
      <c r="K8" s="52"/>
      <c r="L8" s="52"/>
      <c r="M8" s="52"/>
    </row>
    <row r="9" spans="1:13" s="55" customFormat="1">
      <c r="A9" s="54"/>
      <c r="C9" s="54"/>
      <c r="D9" s="54"/>
      <c r="E9" s="251"/>
      <c r="F9" s="51"/>
      <c r="G9" s="52"/>
      <c r="H9" s="52"/>
      <c r="I9" s="52"/>
      <c r="J9" s="52"/>
      <c r="K9" s="52"/>
      <c r="L9" s="52"/>
    </row>
    <row r="10" spans="1:13" s="55" customFormat="1" ht="26.25" thickBot="1">
      <c r="A10" s="142" t="s">
        <v>218</v>
      </c>
      <c r="B10" s="142" t="s">
        <v>1</v>
      </c>
      <c r="C10" s="142" t="s">
        <v>8</v>
      </c>
      <c r="D10" s="142" t="s">
        <v>4</v>
      </c>
      <c r="E10" s="252" t="s">
        <v>29</v>
      </c>
      <c r="F10" s="142" t="s">
        <v>133</v>
      </c>
      <c r="G10" s="52"/>
      <c r="H10" s="52"/>
      <c r="I10" s="52"/>
      <c r="J10" s="52"/>
      <c r="K10" s="52"/>
      <c r="L10" s="52"/>
    </row>
    <row r="11" spans="1:13" s="55" customFormat="1" ht="25.5">
      <c r="A11" s="60">
        <v>1</v>
      </c>
      <c r="B11" s="36" t="s">
        <v>208</v>
      </c>
      <c r="C11" s="60" t="s">
        <v>7</v>
      </c>
      <c r="D11" s="62">
        <v>350</v>
      </c>
      <c r="E11" s="61"/>
      <c r="F11" s="159">
        <f>ROUND(D11*E11,2)</f>
        <v>0</v>
      </c>
      <c r="G11" s="52"/>
      <c r="H11" s="52"/>
      <c r="I11" s="52"/>
      <c r="J11" s="52"/>
      <c r="K11" s="52"/>
      <c r="L11" s="52"/>
    </row>
    <row r="12" spans="1:13" s="55" customFormat="1" ht="25.5">
      <c r="A12" s="60">
        <f t="shared" ref="A12:A20" si="0">A11+1</f>
        <v>2</v>
      </c>
      <c r="B12" s="36" t="s">
        <v>209</v>
      </c>
      <c r="C12" s="60" t="s">
        <v>7</v>
      </c>
      <c r="D12" s="62">
        <v>350</v>
      </c>
      <c r="E12" s="61"/>
      <c r="F12" s="159">
        <f t="shared" ref="F12:F20" si="1">ROUND(D12*E12,2)</f>
        <v>0</v>
      </c>
      <c r="G12" s="52"/>
      <c r="H12" s="52"/>
      <c r="I12" s="52"/>
      <c r="J12" s="52"/>
      <c r="K12" s="52"/>
      <c r="L12" s="52"/>
    </row>
    <row r="13" spans="1:13" s="55" customFormat="1" ht="25.5">
      <c r="A13" s="60">
        <f t="shared" si="0"/>
        <v>3</v>
      </c>
      <c r="B13" s="36" t="s">
        <v>118</v>
      </c>
      <c r="C13" s="60" t="s">
        <v>7</v>
      </c>
      <c r="D13" s="62">
        <v>700</v>
      </c>
      <c r="E13" s="61"/>
      <c r="F13" s="159">
        <f t="shared" si="1"/>
        <v>0</v>
      </c>
      <c r="G13" s="52"/>
      <c r="H13" s="52"/>
      <c r="I13" s="52"/>
      <c r="J13" s="52"/>
      <c r="K13" s="52"/>
      <c r="L13" s="52"/>
    </row>
    <row r="14" spans="1:13" s="55" customFormat="1" ht="25.5">
      <c r="A14" s="60">
        <f t="shared" si="0"/>
        <v>4</v>
      </c>
      <c r="B14" s="36" t="s">
        <v>119</v>
      </c>
      <c r="C14" s="60" t="s">
        <v>7</v>
      </c>
      <c r="D14" s="62">
        <v>350</v>
      </c>
      <c r="E14" s="61"/>
      <c r="F14" s="159">
        <f t="shared" si="1"/>
        <v>0</v>
      </c>
      <c r="G14" s="52"/>
      <c r="H14" s="52"/>
      <c r="I14" s="52"/>
      <c r="J14" s="52"/>
      <c r="K14" s="52"/>
      <c r="L14" s="52"/>
    </row>
    <row r="15" spans="1:13" s="55" customFormat="1" ht="25.5">
      <c r="A15" s="60">
        <f t="shared" si="0"/>
        <v>5</v>
      </c>
      <c r="B15" s="36" t="s">
        <v>120</v>
      </c>
      <c r="C15" s="60" t="s">
        <v>5</v>
      </c>
      <c r="D15" s="62">
        <v>8</v>
      </c>
      <c r="E15" s="61"/>
      <c r="F15" s="159">
        <f t="shared" si="1"/>
        <v>0</v>
      </c>
      <c r="G15" s="52"/>
      <c r="H15" s="52"/>
      <c r="I15" s="52"/>
      <c r="J15" s="52"/>
      <c r="K15" s="52"/>
      <c r="L15" s="52"/>
    </row>
    <row r="16" spans="1:13" s="55" customFormat="1" ht="51">
      <c r="A16" s="60">
        <f>A15+1</f>
        <v>6</v>
      </c>
      <c r="B16" s="36" t="s">
        <v>210</v>
      </c>
      <c r="C16" s="60" t="s">
        <v>5</v>
      </c>
      <c r="D16" s="62">
        <v>8</v>
      </c>
      <c r="E16" s="61"/>
      <c r="F16" s="159">
        <f t="shared" si="1"/>
        <v>0</v>
      </c>
      <c r="G16" s="52"/>
      <c r="H16" s="52"/>
      <c r="I16" s="52"/>
      <c r="J16" s="52"/>
      <c r="K16" s="52"/>
      <c r="L16" s="52"/>
    </row>
    <row r="17" spans="1:12" s="55" customFormat="1" ht="216.75">
      <c r="A17" s="60">
        <f>A16+1</f>
        <v>7</v>
      </c>
      <c r="B17" s="36" t="s">
        <v>217</v>
      </c>
      <c r="C17" s="60" t="s">
        <v>5</v>
      </c>
      <c r="D17" s="62">
        <v>8</v>
      </c>
      <c r="E17" s="61"/>
      <c r="F17" s="159">
        <f t="shared" si="1"/>
        <v>0</v>
      </c>
      <c r="G17" s="52"/>
      <c r="H17" s="52"/>
      <c r="I17" s="52"/>
      <c r="J17" s="52"/>
      <c r="K17" s="52"/>
      <c r="L17" s="52"/>
    </row>
    <row r="18" spans="1:12" s="55" customFormat="1" ht="38.25">
      <c r="A18" s="60">
        <f>A17+1</f>
        <v>8</v>
      </c>
      <c r="B18" s="36" t="s">
        <v>211</v>
      </c>
      <c r="C18" s="60" t="s">
        <v>5</v>
      </c>
      <c r="D18" s="62">
        <v>8</v>
      </c>
      <c r="E18" s="61"/>
      <c r="F18" s="159">
        <f t="shared" si="1"/>
        <v>0</v>
      </c>
      <c r="G18" s="52"/>
      <c r="H18" s="52"/>
      <c r="I18" s="52"/>
      <c r="J18" s="52"/>
      <c r="K18" s="52"/>
      <c r="L18" s="52"/>
    </row>
    <row r="19" spans="1:12" s="55" customFormat="1" ht="38.25">
      <c r="A19" s="60">
        <f t="shared" si="0"/>
        <v>9</v>
      </c>
      <c r="B19" s="36" t="s">
        <v>121</v>
      </c>
      <c r="C19" s="60" t="s">
        <v>5</v>
      </c>
      <c r="D19" s="62">
        <v>8</v>
      </c>
      <c r="E19" s="61"/>
      <c r="F19" s="159">
        <f t="shared" si="1"/>
        <v>0</v>
      </c>
      <c r="G19" s="52"/>
      <c r="H19" s="52"/>
      <c r="I19" s="52"/>
      <c r="J19" s="52"/>
      <c r="K19" s="52"/>
      <c r="L19" s="52"/>
    </row>
    <row r="20" spans="1:12" s="55" customFormat="1" ht="25.5">
      <c r="A20" s="60">
        <f t="shared" si="0"/>
        <v>10</v>
      </c>
      <c r="B20" s="36" t="s">
        <v>122</v>
      </c>
      <c r="C20" s="60" t="s">
        <v>5</v>
      </c>
      <c r="D20" s="62">
        <v>8</v>
      </c>
      <c r="E20" s="61"/>
      <c r="F20" s="159">
        <f t="shared" si="1"/>
        <v>0</v>
      </c>
      <c r="G20" s="52"/>
      <c r="H20" s="52"/>
      <c r="I20" s="52"/>
      <c r="J20" s="52"/>
      <c r="K20" s="52"/>
      <c r="L20" s="52"/>
    </row>
    <row r="21" spans="1:12" s="55" customFormat="1">
      <c r="A21" s="47"/>
      <c r="B21" s="48"/>
      <c r="C21" s="47"/>
      <c r="D21" s="47"/>
      <c r="E21" s="251"/>
      <c r="F21" s="51"/>
      <c r="G21" s="52"/>
      <c r="H21" s="52"/>
      <c r="I21" s="52"/>
      <c r="J21" s="52"/>
      <c r="K21" s="52"/>
      <c r="L21" s="52"/>
    </row>
    <row r="22" spans="1:12" s="55" customFormat="1">
      <c r="A22" s="47"/>
      <c r="B22" s="48"/>
      <c r="C22" s="47"/>
      <c r="D22" s="47"/>
      <c r="E22" s="253" t="s">
        <v>123</v>
      </c>
      <c r="F22" s="147">
        <f>SUM(F11:F20)</f>
        <v>0</v>
      </c>
      <c r="G22" s="52"/>
      <c r="H22" s="52"/>
      <c r="I22" s="52"/>
      <c r="J22" s="52"/>
      <c r="K22" s="52"/>
      <c r="L22" s="52"/>
    </row>
    <row r="23" spans="1:12" s="55" customFormat="1">
      <c r="A23" s="47"/>
      <c r="B23" s="48"/>
      <c r="C23" s="47"/>
      <c r="D23" s="47"/>
      <c r="E23" s="251"/>
      <c r="F23" s="56"/>
      <c r="G23" s="52"/>
      <c r="H23" s="52"/>
      <c r="I23" s="52"/>
      <c r="J23" s="52"/>
      <c r="K23" s="52"/>
      <c r="L23" s="52"/>
    </row>
    <row r="24" spans="1:12" s="55" customFormat="1">
      <c r="A24" s="278" t="s">
        <v>340</v>
      </c>
      <c r="B24" s="279"/>
      <c r="C24" s="279"/>
      <c r="D24" s="279"/>
      <c r="E24" s="251"/>
      <c r="F24" s="51"/>
      <c r="G24" s="52"/>
      <c r="H24" s="52"/>
      <c r="I24" s="52"/>
      <c r="J24" s="52"/>
      <c r="K24" s="52"/>
      <c r="L24" s="52"/>
    </row>
    <row r="25" spans="1:12" s="55" customFormat="1">
      <c r="A25" s="54"/>
      <c r="C25" s="54"/>
      <c r="D25" s="54"/>
      <c r="E25" s="251"/>
      <c r="F25" s="51"/>
      <c r="G25" s="52"/>
      <c r="H25" s="52"/>
      <c r="I25" s="52"/>
      <c r="J25" s="52"/>
      <c r="K25" s="52"/>
      <c r="L25" s="52"/>
    </row>
    <row r="26" spans="1:12" s="55" customFormat="1" ht="26.25" thickBot="1">
      <c r="A26" s="142" t="s">
        <v>218</v>
      </c>
      <c r="B26" s="142" t="s">
        <v>1</v>
      </c>
      <c r="C26" s="142" t="s">
        <v>8</v>
      </c>
      <c r="D26" s="142" t="s">
        <v>4</v>
      </c>
      <c r="E26" s="252" t="s">
        <v>29</v>
      </c>
      <c r="F26" s="142" t="s">
        <v>133</v>
      </c>
      <c r="G26" s="52"/>
      <c r="H26" s="52"/>
      <c r="I26" s="52"/>
      <c r="J26" s="52"/>
      <c r="K26" s="52"/>
      <c r="L26" s="52"/>
    </row>
    <row r="27" spans="1:12" s="55" customFormat="1" ht="12.75">
      <c r="A27" s="60">
        <v>1</v>
      </c>
      <c r="B27" s="36" t="s">
        <v>124</v>
      </c>
      <c r="C27" s="60" t="s">
        <v>151</v>
      </c>
      <c r="D27" s="62">
        <v>1</v>
      </c>
      <c r="E27" s="61"/>
      <c r="F27" s="159">
        <f>ROUND(D27*E27,2)</f>
        <v>0</v>
      </c>
      <c r="G27" s="52"/>
      <c r="H27" s="52"/>
      <c r="I27" s="52"/>
      <c r="J27" s="52"/>
      <c r="K27" s="52"/>
      <c r="L27" s="52"/>
    </row>
    <row r="28" spans="1:12" s="55" customFormat="1" ht="25.5">
      <c r="A28" s="60">
        <f>A27+1</f>
        <v>2</v>
      </c>
      <c r="B28" s="36" t="s">
        <v>125</v>
      </c>
      <c r="C28" s="60" t="s">
        <v>151</v>
      </c>
      <c r="D28" s="62">
        <v>1</v>
      </c>
      <c r="E28" s="61"/>
      <c r="F28" s="159">
        <f>ROUND(D28*E28,2)</f>
        <v>0</v>
      </c>
      <c r="G28" s="52"/>
      <c r="H28" s="52"/>
      <c r="I28" s="52"/>
      <c r="J28" s="52"/>
      <c r="K28" s="52"/>
      <c r="L28" s="52"/>
    </row>
    <row r="29" spans="1:12" s="55" customFormat="1" ht="76.5">
      <c r="A29" s="60">
        <f>A28+1</f>
        <v>3</v>
      </c>
      <c r="B29" s="63" t="s">
        <v>220</v>
      </c>
      <c r="C29" s="60" t="s">
        <v>151</v>
      </c>
      <c r="D29" s="62">
        <v>1</v>
      </c>
      <c r="E29" s="61"/>
      <c r="F29" s="159">
        <f>ROUND(D29*E29,2)</f>
        <v>0</v>
      </c>
      <c r="G29" s="52"/>
      <c r="H29" s="52"/>
      <c r="I29" s="52"/>
      <c r="J29" s="52"/>
      <c r="K29" s="52"/>
      <c r="L29" s="52"/>
    </row>
    <row r="30" spans="1:12" s="55" customFormat="1" ht="25.5">
      <c r="A30" s="60">
        <f>A29+1</f>
        <v>4</v>
      </c>
      <c r="B30" s="36" t="s">
        <v>126</v>
      </c>
      <c r="C30" s="60" t="s">
        <v>151</v>
      </c>
      <c r="D30" s="62">
        <v>1</v>
      </c>
      <c r="E30" s="61"/>
      <c r="F30" s="159">
        <f>ROUND(D30*E30,2)</f>
        <v>0</v>
      </c>
      <c r="G30" s="52"/>
      <c r="H30" s="52"/>
      <c r="I30" s="52"/>
      <c r="J30" s="52"/>
      <c r="K30" s="52"/>
      <c r="L30" s="52"/>
    </row>
    <row r="31" spans="1:12" s="55" customFormat="1">
      <c r="A31" s="47"/>
      <c r="B31" s="49"/>
      <c r="C31" s="47"/>
      <c r="D31" s="47"/>
      <c r="E31" s="251"/>
      <c r="F31" s="51"/>
      <c r="G31" s="52"/>
      <c r="H31" s="52"/>
      <c r="I31" s="52"/>
      <c r="J31" s="52"/>
      <c r="K31" s="52"/>
      <c r="L31" s="52"/>
    </row>
    <row r="32" spans="1:12" s="55" customFormat="1">
      <c r="A32" s="54"/>
      <c r="B32" s="185" t="s">
        <v>127</v>
      </c>
      <c r="C32" s="54"/>
      <c r="D32" s="54"/>
      <c r="E32" s="253" t="s">
        <v>123</v>
      </c>
      <c r="F32" s="147">
        <f>SUM(F27:F30)</f>
        <v>0</v>
      </c>
      <c r="G32" s="52"/>
      <c r="H32" s="52"/>
      <c r="I32" s="52"/>
      <c r="J32" s="52"/>
      <c r="K32" s="52"/>
      <c r="L32" s="52"/>
    </row>
    <row r="33" spans="1:12" s="55" customFormat="1" ht="48">
      <c r="A33" s="54"/>
      <c r="B33" s="143" t="s">
        <v>128</v>
      </c>
      <c r="C33" s="54"/>
      <c r="D33" s="54"/>
      <c r="E33" s="251"/>
      <c r="F33" s="51"/>
      <c r="G33" s="52"/>
      <c r="H33" s="52"/>
      <c r="I33" s="52"/>
      <c r="J33" s="52"/>
      <c r="K33" s="52"/>
      <c r="L33" s="52"/>
    </row>
    <row r="34" spans="1:12" s="55" customFormat="1">
      <c r="A34" s="54"/>
      <c r="B34" s="143"/>
      <c r="C34" s="54"/>
      <c r="D34" s="54"/>
      <c r="E34" s="251"/>
      <c r="F34" s="51"/>
      <c r="G34" s="52"/>
      <c r="H34" s="52"/>
      <c r="I34" s="52"/>
      <c r="J34" s="52"/>
      <c r="K34" s="52"/>
      <c r="L34" s="52"/>
    </row>
    <row r="35" spans="1:12" s="55" customFormat="1">
      <c r="A35" s="54"/>
      <c r="B35" s="54"/>
      <c r="D35" s="54"/>
      <c r="E35" s="254" t="s">
        <v>129</v>
      </c>
      <c r="F35" s="146">
        <f>SUM(F32+F22)</f>
        <v>0</v>
      </c>
      <c r="G35" s="52"/>
      <c r="H35" s="52"/>
      <c r="I35" s="52"/>
      <c r="J35" s="52"/>
      <c r="K35" s="52"/>
      <c r="L35" s="52"/>
    </row>
    <row r="36" spans="1:12" s="55" customFormat="1">
      <c r="A36" s="54"/>
      <c r="B36" s="54"/>
      <c r="D36" s="54"/>
      <c r="E36" s="57"/>
      <c r="F36" s="51"/>
      <c r="G36" s="52"/>
      <c r="H36" s="52"/>
      <c r="I36" s="52"/>
      <c r="J36" s="52"/>
      <c r="K36" s="52"/>
      <c r="L36" s="52"/>
    </row>
  </sheetData>
  <sheetProtection password="E9CD" sheet="1" objects="1" scenarios="1"/>
  <mergeCells count="3">
    <mergeCell ref="G3:L4"/>
    <mergeCell ref="A1:F1"/>
    <mergeCell ref="A24:D24"/>
  </mergeCells>
  <pageMargins left="0.78740157480314965" right="0.59055118110236227" top="0.78740157480314965" bottom="0.59055118110236227" header="0.31496062992125984" footer="0.31496062992125984"/>
  <pageSetup paperSize="9" scale="90" orientation="portrait" copies="6" r:id="rId1"/>
  <headerFooter>
    <oddHeader>&amp;LMESTNA OBČINA MURSKA SOBOTA&amp;R&amp;A</oddHeader>
    <oddFooter>&amp;RStran &amp;P od &amp;N</oddFooter>
  </headerFooter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L137"/>
  <sheetViews>
    <sheetView tabSelected="1" view="pageBreakPreview" topLeftCell="A55" zoomScaleNormal="100" zoomScaleSheetLayoutView="100" workbookViewId="0">
      <selection activeCell="B83" sqref="B83"/>
    </sheetView>
  </sheetViews>
  <sheetFormatPr defaultRowHeight="12"/>
  <cols>
    <col min="1" max="1" width="6.28515625" style="76" bestFit="1" customWidth="1"/>
    <col min="2" max="2" width="51.28515625" style="77" customWidth="1"/>
    <col min="3" max="3" width="6.42578125" style="78" customWidth="1"/>
    <col min="4" max="4" width="10" style="79" bestFit="1" customWidth="1"/>
    <col min="5" max="5" width="10.7109375" style="80" customWidth="1"/>
    <col min="6" max="6" width="14.7109375" style="70" customWidth="1"/>
    <col min="7" max="16384" width="9.140625" style="64"/>
  </cols>
  <sheetData>
    <row r="1" spans="1:12" s="45" customFormat="1" ht="54" customHeight="1" thickBot="1">
      <c r="A1" s="275" t="s">
        <v>336</v>
      </c>
      <c r="B1" s="276"/>
      <c r="C1" s="276"/>
      <c r="D1" s="276"/>
      <c r="E1" s="276"/>
      <c r="F1" s="277"/>
      <c r="G1" s="158"/>
      <c r="H1" s="158"/>
      <c r="I1" s="158"/>
    </row>
    <row r="2" spans="1:12" s="52" customFormat="1" ht="12.75">
      <c r="A2" s="58"/>
      <c r="B2" s="156"/>
      <c r="C2" s="58"/>
      <c r="D2" s="58"/>
      <c r="E2" s="59"/>
      <c r="F2" s="59"/>
    </row>
    <row r="3" spans="1:12" s="165" customFormat="1" ht="12.75" customHeight="1">
      <c r="A3" s="163" t="s">
        <v>337</v>
      </c>
      <c r="B3" s="163"/>
      <c r="C3" s="163"/>
      <c r="D3" s="163"/>
      <c r="E3" s="163"/>
      <c r="F3" s="164"/>
      <c r="G3" s="64"/>
      <c r="H3" s="64"/>
      <c r="I3" s="64"/>
      <c r="J3" s="64"/>
      <c r="K3" s="64"/>
      <c r="L3" s="64"/>
    </row>
    <row r="4" spans="1:12" s="165" customFormat="1" ht="15">
      <c r="C4" s="166"/>
      <c r="D4" s="166"/>
      <c r="E4" s="167"/>
      <c r="G4" s="274"/>
      <c r="H4" s="274"/>
      <c r="I4" s="274"/>
      <c r="J4" s="274"/>
      <c r="K4" s="274"/>
      <c r="L4" s="274"/>
    </row>
    <row r="5" spans="1:12" s="165" customFormat="1" ht="15.75">
      <c r="B5" s="163" t="s">
        <v>344</v>
      </c>
      <c r="C5" s="163"/>
      <c r="D5" s="163"/>
      <c r="E5" s="163"/>
    </row>
    <row r="6" spans="1:12" s="165" customFormat="1" ht="15.75">
      <c r="B6" s="163"/>
      <c r="C6" s="163"/>
      <c r="D6" s="163"/>
      <c r="E6" s="163"/>
    </row>
    <row r="7" spans="1:12" ht="12.75">
      <c r="A7" s="210" t="s">
        <v>361</v>
      </c>
      <c r="B7" s="211"/>
      <c r="C7" s="212"/>
      <c r="D7" s="212"/>
      <c r="E7" s="212"/>
      <c r="F7" s="212"/>
    </row>
    <row r="8" spans="1:12" ht="12.75">
      <c r="A8" s="230" t="s">
        <v>362</v>
      </c>
      <c r="B8" s="211"/>
      <c r="C8" s="212"/>
      <c r="D8" s="212"/>
      <c r="E8" s="212"/>
      <c r="F8" s="212"/>
    </row>
    <row r="9" spans="1:12" ht="12.75">
      <c r="A9" s="210" t="s">
        <v>364</v>
      </c>
      <c r="B9" s="211"/>
      <c r="C9" s="212"/>
      <c r="D9" s="212"/>
      <c r="E9" s="212"/>
      <c r="F9" s="212"/>
    </row>
    <row r="10" spans="1:12" ht="12.75">
      <c r="A10" s="230" t="s">
        <v>363</v>
      </c>
      <c r="B10" s="214"/>
      <c r="C10" s="215"/>
      <c r="D10" s="216"/>
      <c r="E10" s="217"/>
      <c r="F10" s="218"/>
    </row>
    <row r="11" spans="1:12" ht="12.75">
      <c r="A11" s="230"/>
      <c r="B11" s="214"/>
      <c r="C11" s="215"/>
      <c r="D11" s="216"/>
      <c r="E11" s="217"/>
      <c r="F11" s="218"/>
    </row>
    <row r="12" spans="1:12" ht="12.75">
      <c r="A12" s="213"/>
      <c r="B12" s="214" t="s">
        <v>131</v>
      </c>
      <c r="C12" s="215"/>
      <c r="D12" s="216"/>
      <c r="E12" s="217"/>
      <c r="F12" s="218"/>
    </row>
    <row r="13" spans="1:12" ht="12.75">
      <c r="A13" s="213"/>
      <c r="B13" s="214"/>
      <c r="C13" s="215"/>
      <c r="D13" s="216"/>
      <c r="E13" s="217"/>
      <c r="F13" s="218"/>
    </row>
    <row r="14" spans="1:12" ht="12.75">
      <c r="A14" s="213" t="s">
        <v>132</v>
      </c>
      <c r="B14" s="214" t="s">
        <v>117</v>
      </c>
      <c r="C14" s="219"/>
      <c r="D14" s="220"/>
      <c r="E14" s="221"/>
      <c r="F14" s="222" t="s">
        <v>133</v>
      </c>
    </row>
    <row r="15" spans="1:12" ht="12.75">
      <c r="A15" s="223" t="s">
        <v>134</v>
      </c>
      <c r="B15" s="224" t="s">
        <v>135</v>
      </c>
      <c r="C15" s="225"/>
      <c r="D15" s="226"/>
      <c r="E15" s="227"/>
      <c r="F15" s="228">
        <f>F40</f>
        <v>0</v>
      </c>
    </row>
    <row r="16" spans="1:12" ht="12.75">
      <c r="A16" s="223" t="s">
        <v>136</v>
      </c>
      <c r="B16" s="224" t="s">
        <v>137</v>
      </c>
      <c r="C16" s="225"/>
      <c r="D16" s="226"/>
      <c r="E16" s="227"/>
      <c r="F16" s="228">
        <f>F67</f>
        <v>0</v>
      </c>
    </row>
    <row r="17" spans="1:6" ht="12.75">
      <c r="A17" s="223" t="s">
        <v>138</v>
      </c>
      <c r="B17" s="224" t="s">
        <v>139</v>
      </c>
      <c r="C17" s="225"/>
      <c r="D17" s="226"/>
      <c r="E17" s="227"/>
      <c r="F17" s="228">
        <f>F137</f>
        <v>0</v>
      </c>
    </row>
    <row r="18" spans="1:6" ht="12.75">
      <c r="A18" s="223"/>
      <c r="B18" s="229" t="s">
        <v>140</v>
      </c>
      <c r="C18" s="219"/>
      <c r="D18" s="220"/>
      <c r="E18" s="227"/>
      <c r="F18" s="228">
        <f>SUM(F15:F17)</f>
        <v>0</v>
      </c>
    </row>
    <row r="19" spans="1:6">
      <c r="A19" s="65"/>
      <c r="B19" s="66"/>
      <c r="C19" s="67"/>
      <c r="D19" s="68"/>
      <c r="E19" s="69"/>
    </row>
    <row r="21" spans="1:6" ht="24">
      <c r="A21" s="71" t="s">
        <v>28</v>
      </c>
      <c r="B21" s="71" t="s">
        <v>141</v>
      </c>
      <c r="C21" s="72" t="s">
        <v>142</v>
      </c>
      <c r="D21" s="73" t="s">
        <v>143</v>
      </c>
      <c r="E21" s="74" t="s">
        <v>144</v>
      </c>
      <c r="F21" s="75" t="s">
        <v>145</v>
      </c>
    </row>
    <row r="23" spans="1:6">
      <c r="A23" s="81" t="s">
        <v>134</v>
      </c>
      <c r="B23" s="82" t="s">
        <v>135</v>
      </c>
      <c r="C23" s="83"/>
      <c r="D23" s="84"/>
      <c r="E23" s="85"/>
      <c r="F23" s="86"/>
    </row>
    <row r="24" spans="1:6" ht="25.5">
      <c r="A24" s="87">
        <v>1</v>
      </c>
      <c r="B24" s="88" t="s">
        <v>146</v>
      </c>
      <c r="C24" s="87" t="s">
        <v>2</v>
      </c>
      <c r="D24" s="89">
        <f>495+58</f>
        <v>553</v>
      </c>
      <c r="E24" s="90"/>
      <c r="F24" s="160">
        <f>ROUND(D24*E24,2)</f>
        <v>0</v>
      </c>
    </row>
    <row r="25" spans="1:6" ht="12.75">
      <c r="A25" s="87"/>
      <c r="B25" s="88"/>
      <c r="C25" s="87"/>
      <c r="D25" s="89"/>
      <c r="E25" s="246"/>
      <c r="F25" s="160"/>
    </row>
    <row r="26" spans="1:6" ht="12.75">
      <c r="A26" s="87">
        <v>2</v>
      </c>
      <c r="B26" s="88" t="s">
        <v>147</v>
      </c>
      <c r="C26" s="87" t="s">
        <v>2</v>
      </c>
      <c r="D26" s="89">
        <f>D24</f>
        <v>553</v>
      </c>
      <c r="E26" s="90"/>
      <c r="F26" s="160">
        <f t="shared" ref="F26:F38" si="0">ROUND(D26*E26,2)</f>
        <v>0</v>
      </c>
    </row>
    <row r="27" spans="1:6" ht="12.75">
      <c r="A27" s="87"/>
      <c r="B27" s="88"/>
      <c r="C27" s="87"/>
      <c r="D27" s="89"/>
      <c r="E27" s="246"/>
      <c r="F27" s="160"/>
    </row>
    <row r="28" spans="1:6" ht="12.75">
      <c r="A28" s="87">
        <v>3</v>
      </c>
      <c r="B28" s="88" t="s">
        <v>148</v>
      </c>
      <c r="C28" s="87" t="s">
        <v>149</v>
      </c>
      <c r="D28" s="89">
        <v>10</v>
      </c>
      <c r="E28" s="90"/>
      <c r="F28" s="160">
        <f t="shared" si="0"/>
        <v>0</v>
      </c>
    </row>
    <row r="29" spans="1:6" ht="12.75">
      <c r="A29" s="87"/>
      <c r="B29" s="88"/>
      <c r="C29" s="87"/>
      <c r="D29" s="89"/>
      <c r="E29" s="246"/>
      <c r="F29" s="160"/>
    </row>
    <row r="30" spans="1:6" ht="38.25">
      <c r="A30" s="87">
        <v>4</v>
      </c>
      <c r="B30" s="88" t="s">
        <v>150</v>
      </c>
      <c r="C30" s="87" t="s">
        <v>151</v>
      </c>
      <c r="D30" s="89">
        <v>2</v>
      </c>
      <c r="E30" s="90"/>
      <c r="F30" s="160">
        <f t="shared" si="0"/>
        <v>0</v>
      </c>
    </row>
    <row r="31" spans="1:6" ht="12.75">
      <c r="A31" s="87"/>
      <c r="B31" s="88"/>
      <c r="C31" s="87"/>
      <c r="D31" s="89"/>
      <c r="E31" s="246"/>
      <c r="F31" s="160"/>
    </row>
    <row r="32" spans="1:6" ht="38.25">
      <c r="A32" s="87">
        <v>5</v>
      </c>
      <c r="B32" s="88" t="s">
        <v>374</v>
      </c>
      <c r="C32" s="87" t="s">
        <v>149</v>
      </c>
      <c r="D32" s="89">
        <v>10</v>
      </c>
      <c r="E32" s="90"/>
      <c r="F32" s="160">
        <f t="shared" si="0"/>
        <v>0</v>
      </c>
    </row>
    <row r="33" spans="1:6" ht="12.75">
      <c r="A33" s="87"/>
      <c r="B33" s="88"/>
      <c r="C33" s="87"/>
      <c r="D33" s="89"/>
      <c r="E33" s="246"/>
      <c r="F33" s="160"/>
    </row>
    <row r="34" spans="1:6" ht="12.75">
      <c r="A34" s="87">
        <v>6</v>
      </c>
      <c r="B34" s="88" t="s">
        <v>369</v>
      </c>
      <c r="C34" s="87" t="s">
        <v>2</v>
      </c>
      <c r="D34" s="89">
        <f>D24</f>
        <v>553</v>
      </c>
      <c r="E34" s="90"/>
      <c r="F34" s="160">
        <f t="shared" si="0"/>
        <v>0</v>
      </c>
    </row>
    <row r="35" spans="1:6" ht="12.75">
      <c r="A35" s="87"/>
      <c r="B35" s="88"/>
      <c r="C35" s="87"/>
      <c r="D35" s="89"/>
      <c r="E35" s="246"/>
      <c r="F35" s="160"/>
    </row>
    <row r="36" spans="1:6" ht="25.5">
      <c r="A36" s="87">
        <v>7</v>
      </c>
      <c r="B36" s="88" t="s">
        <v>370</v>
      </c>
      <c r="C36" s="87" t="s">
        <v>2</v>
      </c>
      <c r="D36" s="89">
        <f>D24</f>
        <v>553</v>
      </c>
      <c r="E36" s="90"/>
      <c r="F36" s="160">
        <f t="shared" si="0"/>
        <v>0</v>
      </c>
    </row>
    <row r="37" spans="1:6" ht="12.75">
      <c r="A37" s="87"/>
      <c r="B37" s="88"/>
      <c r="C37" s="87"/>
      <c r="D37" s="89"/>
      <c r="E37" s="246"/>
      <c r="F37" s="160"/>
    </row>
    <row r="38" spans="1:6" ht="25.5">
      <c r="A38" s="87">
        <v>8</v>
      </c>
      <c r="B38" s="88" t="s">
        <v>152</v>
      </c>
      <c r="C38" s="87" t="s">
        <v>2</v>
      </c>
      <c r="D38" s="89">
        <f>D24</f>
        <v>553</v>
      </c>
      <c r="E38" s="90"/>
      <c r="F38" s="160">
        <f t="shared" si="0"/>
        <v>0</v>
      </c>
    </row>
    <row r="39" spans="1:6" ht="12.75">
      <c r="A39" s="87"/>
      <c r="B39" s="88"/>
      <c r="C39" s="87"/>
      <c r="D39" s="89"/>
      <c r="E39" s="246"/>
      <c r="F39" s="160"/>
    </row>
    <row r="40" spans="1:6">
      <c r="A40" s="81" t="s">
        <v>134</v>
      </c>
      <c r="B40" s="92" t="s">
        <v>153</v>
      </c>
      <c r="C40" s="82"/>
      <c r="D40" s="93"/>
      <c r="E40" s="94"/>
      <c r="F40" s="145">
        <f>SUM(F24:F38)</f>
        <v>0</v>
      </c>
    </row>
    <row r="42" spans="1:6">
      <c r="B42" s="95"/>
      <c r="C42" s="96"/>
    </row>
    <row r="43" spans="1:6">
      <c r="A43" s="81" t="s">
        <v>136</v>
      </c>
      <c r="B43" s="97" t="s">
        <v>154</v>
      </c>
      <c r="C43" s="98"/>
      <c r="D43" s="84"/>
      <c r="E43" s="85"/>
      <c r="F43" s="86"/>
    </row>
    <row r="44" spans="1:6" ht="81.75" customHeight="1">
      <c r="A44" s="281" t="s">
        <v>365</v>
      </c>
      <c r="B44" s="281"/>
      <c r="C44" s="281"/>
      <c r="D44" s="281"/>
      <c r="E44" s="281"/>
      <c r="F44" s="281"/>
    </row>
    <row r="45" spans="1:6" ht="25.5">
      <c r="A45" s="87">
        <v>1</v>
      </c>
      <c r="B45" s="88" t="s">
        <v>368</v>
      </c>
      <c r="C45" s="87" t="s">
        <v>3</v>
      </c>
      <c r="D45" s="89">
        <v>158</v>
      </c>
      <c r="E45" s="90"/>
      <c r="F45" s="160">
        <f>ROUND(D45*E45,2)</f>
        <v>0</v>
      </c>
    </row>
    <row r="46" spans="1:6" ht="12.75">
      <c r="A46" s="87"/>
      <c r="B46" s="88"/>
      <c r="C46" s="87"/>
      <c r="D46" s="89"/>
      <c r="E46" s="246"/>
      <c r="F46" s="160"/>
    </row>
    <row r="47" spans="1:6" ht="38.25">
      <c r="A47" s="87">
        <v>2</v>
      </c>
      <c r="B47" s="88" t="s">
        <v>371</v>
      </c>
      <c r="C47" s="87" t="s">
        <v>3</v>
      </c>
      <c r="D47" s="89">
        <v>371</v>
      </c>
      <c r="E47" s="90"/>
      <c r="F47" s="160">
        <f t="shared" ref="F47:F65" si="1">ROUND(D47*E47,2)</f>
        <v>0</v>
      </c>
    </row>
    <row r="48" spans="1:6" ht="12.75">
      <c r="A48" s="87"/>
      <c r="B48" s="88"/>
      <c r="C48" s="87"/>
      <c r="D48" s="89"/>
      <c r="E48" s="246"/>
      <c r="F48" s="160"/>
    </row>
    <row r="49" spans="1:6" ht="25.5">
      <c r="A49" s="87">
        <v>3</v>
      </c>
      <c r="B49" s="118" t="s">
        <v>221</v>
      </c>
      <c r="C49" s="87" t="s">
        <v>0</v>
      </c>
      <c r="D49" s="89">
        <f>D24*1.5</f>
        <v>829.5</v>
      </c>
      <c r="E49" s="90"/>
      <c r="F49" s="160">
        <f t="shared" si="1"/>
        <v>0</v>
      </c>
    </row>
    <row r="50" spans="1:6" ht="12.75">
      <c r="A50" s="87"/>
      <c r="B50" s="118"/>
      <c r="C50" s="87"/>
      <c r="D50" s="89"/>
      <c r="E50" s="246"/>
      <c r="F50" s="160"/>
    </row>
    <row r="51" spans="1:6" ht="25.5">
      <c r="A51" s="87">
        <v>4</v>
      </c>
      <c r="B51" s="88" t="s">
        <v>366</v>
      </c>
      <c r="C51" s="87" t="s">
        <v>0</v>
      </c>
      <c r="D51" s="89">
        <f>D24</f>
        <v>553</v>
      </c>
      <c r="E51" s="90"/>
      <c r="F51" s="160">
        <f t="shared" si="1"/>
        <v>0</v>
      </c>
    </row>
    <row r="52" spans="1:6" ht="12.75">
      <c r="A52" s="87"/>
      <c r="B52" s="88"/>
      <c r="C52" s="87"/>
      <c r="D52" s="89"/>
      <c r="E52" s="246"/>
      <c r="F52" s="160"/>
    </row>
    <row r="53" spans="1:6" ht="25.5">
      <c r="A53" s="87">
        <v>5</v>
      </c>
      <c r="B53" s="88" t="s">
        <v>155</v>
      </c>
      <c r="C53" s="87" t="s">
        <v>3</v>
      </c>
      <c r="D53" s="89">
        <f>D24*0.3</f>
        <v>165.9</v>
      </c>
      <c r="E53" s="90"/>
      <c r="F53" s="160">
        <f t="shared" si="1"/>
        <v>0</v>
      </c>
    </row>
    <row r="54" spans="1:6" ht="12.75">
      <c r="A54" s="87"/>
      <c r="B54" s="88"/>
      <c r="C54" s="87"/>
      <c r="D54" s="89"/>
      <c r="E54" s="246"/>
      <c r="F54" s="160"/>
    </row>
    <row r="55" spans="1:6" ht="38.25">
      <c r="A55" s="87">
        <v>6</v>
      </c>
      <c r="B55" s="118" t="s">
        <v>367</v>
      </c>
      <c r="C55" s="87" t="s">
        <v>3</v>
      </c>
      <c r="D55" s="89">
        <f>D24*1*0.6</f>
        <v>331.8</v>
      </c>
      <c r="E55" s="90"/>
      <c r="F55" s="160">
        <f t="shared" si="1"/>
        <v>0</v>
      </c>
    </row>
    <row r="56" spans="1:6" ht="12.75">
      <c r="A56" s="87"/>
      <c r="B56" s="118"/>
      <c r="C56" s="87"/>
      <c r="D56" s="89"/>
      <c r="E56" s="246"/>
      <c r="F56" s="160"/>
    </row>
    <row r="57" spans="1:6" ht="12.75">
      <c r="A57" s="87">
        <v>8</v>
      </c>
      <c r="B57" s="88" t="s">
        <v>156</v>
      </c>
      <c r="C57" s="87" t="s">
        <v>3</v>
      </c>
      <c r="D57" s="89">
        <v>529</v>
      </c>
      <c r="E57" s="90"/>
      <c r="F57" s="160">
        <f t="shared" si="1"/>
        <v>0</v>
      </c>
    </row>
    <row r="58" spans="1:6" ht="12.75">
      <c r="A58" s="87"/>
      <c r="B58" s="88"/>
      <c r="C58" s="87"/>
      <c r="D58" s="89"/>
      <c r="E58" s="246"/>
      <c r="F58" s="160"/>
    </row>
    <row r="59" spans="1:6" ht="12.75">
      <c r="A59" s="87">
        <v>9</v>
      </c>
      <c r="B59" s="88" t="s">
        <v>157</v>
      </c>
      <c r="C59" s="87" t="s">
        <v>3</v>
      </c>
      <c r="D59" s="89">
        <f>D57</f>
        <v>529</v>
      </c>
      <c r="E59" s="90"/>
      <c r="F59" s="160">
        <f t="shared" si="1"/>
        <v>0</v>
      </c>
    </row>
    <row r="60" spans="1:6" ht="12.75">
      <c r="A60" s="87"/>
      <c r="B60" s="88"/>
      <c r="C60" s="87"/>
      <c r="D60" s="89"/>
      <c r="E60" s="246"/>
      <c r="F60" s="160"/>
    </row>
    <row r="61" spans="1:6" ht="25.5">
      <c r="A61" s="87">
        <v>11</v>
      </c>
      <c r="B61" s="88" t="s">
        <v>346</v>
      </c>
      <c r="C61" s="87" t="s">
        <v>3</v>
      </c>
      <c r="D61" s="89">
        <v>3</v>
      </c>
      <c r="E61" s="90"/>
      <c r="F61" s="160">
        <f t="shared" si="1"/>
        <v>0</v>
      </c>
    </row>
    <row r="62" spans="1:6" ht="12.75">
      <c r="A62" s="87"/>
      <c r="B62" s="88"/>
      <c r="C62" s="87"/>
      <c r="D62" s="89"/>
      <c r="E62" s="246"/>
      <c r="F62" s="160"/>
    </row>
    <row r="63" spans="1:6" ht="38.25">
      <c r="A63" s="87">
        <v>12</v>
      </c>
      <c r="B63" s="88" t="s">
        <v>158</v>
      </c>
      <c r="C63" s="87" t="s">
        <v>159</v>
      </c>
      <c r="D63" s="89">
        <v>7</v>
      </c>
      <c r="E63" s="90"/>
      <c r="F63" s="160">
        <f t="shared" si="1"/>
        <v>0</v>
      </c>
    </row>
    <row r="64" spans="1:6" ht="12.75">
      <c r="A64" s="87"/>
      <c r="B64" s="88"/>
      <c r="C64" s="87"/>
      <c r="D64" s="89"/>
      <c r="E64" s="246"/>
      <c r="F64" s="160"/>
    </row>
    <row r="65" spans="1:6" ht="25.5">
      <c r="A65" s="87">
        <v>13</v>
      </c>
      <c r="B65" s="88" t="s">
        <v>160</v>
      </c>
      <c r="C65" s="87" t="s">
        <v>149</v>
      </c>
      <c r="D65" s="89">
        <v>15</v>
      </c>
      <c r="E65" s="90"/>
      <c r="F65" s="160">
        <f t="shared" si="1"/>
        <v>0</v>
      </c>
    </row>
    <row r="66" spans="1:6" ht="12.75">
      <c r="A66" s="87"/>
      <c r="B66" s="88"/>
      <c r="C66" s="87"/>
      <c r="D66" s="89"/>
      <c r="E66" s="246"/>
      <c r="F66" s="160"/>
    </row>
    <row r="67" spans="1:6">
      <c r="A67" s="81" t="s">
        <v>136</v>
      </c>
      <c r="B67" s="92" t="s">
        <v>161</v>
      </c>
      <c r="C67" s="99"/>
      <c r="D67" s="93"/>
      <c r="E67" s="94"/>
      <c r="F67" s="145">
        <f>SUM(F45:F65)</f>
        <v>0</v>
      </c>
    </row>
    <row r="69" spans="1:6">
      <c r="C69" s="96"/>
    </row>
    <row r="70" spans="1:6">
      <c r="A70" s="100" t="s">
        <v>138</v>
      </c>
      <c r="B70" s="101" t="s">
        <v>162</v>
      </c>
      <c r="C70" s="98"/>
      <c r="D70" s="84"/>
      <c r="E70" s="85"/>
      <c r="F70" s="86"/>
    </row>
    <row r="71" spans="1:6" s="181" customFormat="1">
      <c r="A71" s="281" t="s">
        <v>163</v>
      </c>
      <c r="B71" s="281"/>
      <c r="C71" s="281"/>
      <c r="D71" s="281"/>
      <c r="E71" s="281"/>
      <c r="F71" s="281"/>
    </row>
    <row r="72" spans="1:6" s="181" customFormat="1">
      <c r="A72" s="281" t="s">
        <v>215</v>
      </c>
      <c r="B72" s="281"/>
      <c r="C72" s="281"/>
      <c r="D72" s="281"/>
      <c r="E72" s="281"/>
      <c r="F72" s="281"/>
    </row>
    <row r="73" spans="1:6" s="181" customFormat="1">
      <c r="A73" s="281" t="s">
        <v>216</v>
      </c>
      <c r="B73" s="281"/>
      <c r="C73" s="281"/>
      <c r="D73" s="281"/>
      <c r="E73" s="281"/>
      <c r="F73" s="281"/>
    </row>
    <row r="74" spans="1:6" s="181" customFormat="1">
      <c r="A74" s="231"/>
      <c r="B74" s="231"/>
      <c r="C74" s="231"/>
      <c r="D74" s="231"/>
      <c r="E74" s="247"/>
      <c r="F74" s="231"/>
    </row>
    <row r="75" spans="1:6" ht="24">
      <c r="A75" s="96">
        <v>1</v>
      </c>
      <c r="B75" s="173" t="s">
        <v>164</v>
      </c>
      <c r="C75" s="102"/>
    </row>
    <row r="76" spans="1:6" ht="12.75">
      <c r="A76" s="87"/>
      <c r="B76" s="88" t="s">
        <v>165</v>
      </c>
      <c r="C76" s="87" t="s">
        <v>2</v>
      </c>
      <c r="D76" s="89">
        <v>495</v>
      </c>
      <c r="E76" s="90"/>
      <c r="F76" s="160">
        <f>ROUND(D76*E76,2)</f>
        <v>0</v>
      </c>
    </row>
    <row r="77" spans="1:6" ht="12.75">
      <c r="A77" s="87"/>
      <c r="B77" s="88" t="s">
        <v>166</v>
      </c>
      <c r="C77" s="87" t="s">
        <v>2</v>
      </c>
      <c r="D77" s="89">
        <v>58</v>
      </c>
      <c r="E77" s="90"/>
      <c r="F77" s="160">
        <f t="shared" ref="F77:F89" si="2">ROUND(D77*E77,2)</f>
        <v>0</v>
      </c>
    </row>
    <row r="78" spans="1:6" ht="12.75">
      <c r="A78" s="87"/>
      <c r="B78" s="88"/>
      <c r="C78" s="87"/>
      <c r="D78" s="89"/>
      <c r="E78" s="246"/>
      <c r="F78" s="160"/>
    </row>
    <row r="79" spans="1:6" ht="36">
      <c r="A79" s="280" t="s">
        <v>167</v>
      </c>
      <c r="B79" s="174" t="s">
        <v>372</v>
      </c>
      <c r="C79" s="103"/>
      <c r="D79" s="104"/>
      <c r="E79" s="105"/>
      <c r="F79" s="160"/>
    </row>
    <row r="80" spans="1:6" ht="12.75">
      <c r="A80" s="280"/>
      <c r="B80" s="88" t="s">
        <v>212</v>
      </c>
      <c r="C80" s="87" t="s">
        <v>2</v>
      </c>
      <c r="D80" s="89">
        <v>117</v>
      </c>
      <c r="E80" s="90"/>
      <c r="F80" s="160">
        <f t="shared" si="2"/>
        <v>0</v>
      </c>
    </row>
    <row r="81" spans="1:6" ht="12.75">
      <c r="A81" s="280"/>
      <c r="B81" s="88" t="s">
        <v>213</v>
      </c>
      <c r="C81" s="87" t="s">
        <v>2</v>
      </c>
      <c r="D81" s="89">
        <v>58</v>
      </c>
      <c r="E81" s="90"/>
      <c r="F81" s="160">
        <f t="shared" si="2"/>
        <v>0</v>
      </c>
    </row>
    <row r="82" spans="1:6" ht="12.75">
      <c r="A82" s="169"/>
      <c r="B82" s="88"/>
      <c r="C82" s="87"/>
      <c r="D82" s="89"/>
      <c r="E82" s="246"/>
      <c r="F82" s="160"/>
    </row>
    <row r="83" spans="1:6" ht="36">
      <c r="A83" s="170">
        <v>2</v>
      </c>
      <c r="B83" s="175" t="s">
        <v>373</v>
      </c>
      <c r="C83" s="87" t="s">
        <v>2</v>
      </c>
      <c r="D83" s="89">
        <f>D24+10+15</f>
        <v>578</v>
      </c>
      <c r="E83" s="90"/>
      <c r="F83" s="160">
        <f t="shared" si="2"/>
        <v>0</v>
      </c>
    </row>
    <row r="84" spans="1:6" ht="12.75">
      <c r="A84" s="170"/>
      <c r="B84" s="106"/>
      <c r="C84" s="87"/>
      <c r="D84" s="89"/>
      <c r="E84" s="246"/>
      <c r="F84" s="160"/>
    </row>
    <row r="85" spans="1:6" ht="24">
      <c r="A85" s="171" t="s">
        <v>168</v>
      </c>
      <c r="B85" s="175" t="s">
        <v>169</v>
      </c>
      <c r="C85" s="87" t="s">
        <v>2</v>
      </c>
      <c r="D85" s="89">
        <f>D24+D76+D77</f>
        <v>1106</v>
      </c>
      <c r="E85" s="90"/>
      <c r="F85" s="160">
        <f t="shared" si="2"/>
        <v>0</v>
      </c>
    </row>
    <row r="86" spans="1:6" ht="12.75">
      <c r="A86" s="171"/>
      <c r="B86" s="106"/>
      <c r="C86" s="87"/>
      <c r="D86" s="89"/>
      <c r="E86" s="246"/>
      <c r="F86" s="160"/>
    </row>
    <row r="87" spans="1:6" ht="24">
      <c r="A87" s="171" t="s">
        <v>170</v>
      </c>
      <c r="B87" s="175" t="s">
        <v>171</v>
      </c>
      <c r="C87" s="87" t="s">
        <v>2</v>
      </c>
      <c r="D87" s="89">
        <f>D24+D76+D77</f>
        <v>1106</v>
      </c>
      <c r="E87" s="90"/>
      <c r="F87" s="160">
        <f t="shared" si="2"/>
        <v>0</v>
      </c>
    </row>
    <row r="88" spans="1:6" ht="12.75">
      <c r="A88" s="171"/>
      <c r="B88" s="106"/>
      <c r="C88" s="87"/>
      <c r="D88" s="89"/>
      <c r="E88" s="246"/>
      <c r="F88" s="160"/>
    </row>
    <row r="89" spans="1:6" ht="36">
      <c r="A89" s="171" t="s">
        <v>172</v>
      </c>
      <c r="B89" s="175" t="s">
        <v>173</v>
      </c>
      <c r="C89" s="87" t="s">
        <v>2</v>
      </c>
      <c r="D89" s="89">
        <f>D24+D76+D77</f>
        <v>1106</v>
      </c>
      <c r="E89" s="90"/>
      <c r="F89" s="160">
        <f t="shared" si="2"/>
        <v>0</v>
      </c>
    </row>
    <row r="90" spans="1:6" ht="12.75">
      <c r="A90" s="171"/>
      <c r="B90" s="106"/>
      <c r="C90" s="87"/>
      <c r="D90" s="89"/>
      <c r="E90" s="246"/>
      <c r="F90" s="160"/>
    </row>
    <row r="91" spans="1:6" ht="24">
      <c r="A91" s="96">
        <v>3</v>
      </c>
      <c r="B91" s="107" t="s">
        <v>174</v>
      </c>
      <c r="C91" s="87"/>
      <c r="D91" s="89"/>
      <c r="E91" s="246"/>
      <c r="F91" s="91"/>
    </row>
    <row r="92" spans="1:6">
      <c r="A92" s="124" t="s">
        <v>175</v>
      </c>
      <c r="B92" s="108" t="s">
        <v>176</v>
      </c>
      <c r="C92" s="109"/>
      <c r="D92" s="110"/>
      <c r="E92" s="111"/>
      <c r="F92" s="112"/>
    </row>
    <row r="93" spans="1:6">
      <c r="B93" s="108" t="s">
        <v>177</v>
      </c>
      <c r="C93" s="109"/>
      <c r="D93" s="110"/>
      <c r="E93" s="111"/>
      <c r="F93" s="112"/>
    </row>
    <row r="94" spans="1:6" ht="12.75">
      <c r="B94" s="88" t="s">
        <v>178</v>
      </c>
      <c r="C94" s="87" t="s">
        <v>159</v>
      </c>
      <c r="D94" s="89">
        <v>5</v>
      </c>
      <c r="E94" s="90"/>
      <c r="F94" s="160">
        <f>ROUND(D94*E94,2)</f>
        <v>0</v>
      </c>
    </row>
    <row r="95" spans="1:6" ht="12.75">
      <c r="B95" s="88"/>
      <c r="C95" s="87"/>
      <c r="D95" s="89"/>
      <c r="E95" s="246"/>
      <c r="F95" s="160"/>
    </row>
    <row r="96" spans="1:6">
      <c r="A96" s="124" t="s">
        <v>179</v>
      </c>
      <c r="B96" s="113" t="s">
        <v>180</v>
      </c>
      <c r="C96" s="114"/>
      <c r="D96" s="115"/>
      <c r="E96" s="116"/>
      <c r="F96" s="117"/>
    </row>
    <row r="97" spans="1:6" ht="12.75">
      <c r="A97" s="87"/>
      <c r="B97" s="88" t="s">
        <v>181</v>
      </c>
      <c r="C97" s="87" t="s">
        <v>159</v>
      </c>
      <c r="D97" s="89">
        <v>2</v>
      </c>
      <c r="E97" s="90"/>
      <c r="F97" s="160">
        <f>ROUND(D97*E97,2)</f>
        <v>0</v>
      </c>
    </row>
    <row r="98" spans="1:6" ht="25.5">
      <c r="A98" s="87"/>
      <c r="B98" s="118" t="s">
        <v>219</v>
      </c>
      <c r="C98" s="87" t="s">
        <v>159</v>
      </c>
      <c r="D98" s="89">
        <v>2</v>
      </c>
      <c r="E98" s="90"/>
      <c r="F98" s="160">
        <f t="shared" ref="F98:F107" si="3">ROUND(D98*E98,2)</f>
        <v>0</v>
      </c>
    </row>
    <row r="99" spans="1:6" ht="12.75">
      <c r="A99" s="87"/>
      <c r="B99" s="88" t="s">
        <v>182</v>
      </c>
      <c r="C99" s="87" t="s">
        <v>159</v>
      </c>
      <c r="D99" s="89">
        <v>2</v>
      </c>
      <c r="E99" s="90"/>
      <c r="F99" s="160">
        <f t="shared" si="3"/>
        <v>0</v>
      </c>
    </row>
    <row r="100" spans="1:6" ht="12.75">
      <c r="A100" s="87"/>
      <c r="B100" s="88" t="s">
        <v>183</v>
      </c>
      <c r="C100" s="87" t="s">
        <v>159</v>
      </c>
      <c r="D100" s="89">
        <v>2</v>
      </c>
      <c r="E100" s="90"/>
      <c r="F100" s="160">
        <f t="shared" si="3"/>
        <v>0</v>
      </c>
    </row>
    <row r="101" spans="1:6" ht="12.75">
      <c r="A101" s="87"/>
      <c r="B101" s="88" t="s">
        <v>184</v>
      </c>
      <c r="C101" s="87" t="s">
        <v>159</v>
      </c>
      <c r="D101" s="89">
        <v>2</v>
      </c>
      <c r="E101" s="90"/>
      <c r="F101" s="160">
        <f t="shared" si="3"/>
        <v>0</v>
      </c>
    </row>
    <row r="102" spans="1:6" ht="12.75">
      <c r="A102" s="87"/>
      <c r="B102" s="88" t="s">
        <v>185</v>
      </c>
      <c r="C102" s="87" t="s">
        <v>159</v>
      </c>
      <c r="D102" s="89">
        <v>2</v>
      </c>
      <c r="E102" s="90"/>
      <c r="F102" s="160">
        <f t="shared" si="3"/>
        <v>0</v>
      </c>
    </row>
    <row r="103" spans="1:6" ht="12.75">
      <c r="A103" s="87"/>
      <c r="B103" s="88" t="s">
        <v>186</v>
      </c>
      <c r="C103" s="87" t="s">
        <v>159</v>
      </c>
      <c r="D103" s="89">
        <v>2</v>
      </c>
      <c r="E103" s="90"/>
      <c r="F103" s="160">
        <f t="shared" si="3"/>
        <v>0</v>
      </c>
    </row>
    <row r="104" spans="1:6" ht="12.75">
      <c r="A104" s="87"/>
      <c r="B104" s="88" t="s">
        <v>187</v>
      </c>
      <c r="C104" s="87" t="s">
        <v>159</v>
      </c>
      <c r="D104" s="89">
        <v>4</v>
      </c>
      <c r="E104" s="90"/>
      <c r="F104" s="160">
        <f t="shared" si="3"/>
        <v>0</v>
      </c>
    </row>
    <row r="105" spans="1:6" ht="12.75">
      <c r="A105" s="87"/>
      <c r="B105" s="88" t="s">
        <v>214</v>
      </c>
      <c r="C105" s="87" t="s">
        <v>159</v>
      </c>
      <c r="D105" s="89">
        <v>4</v>
      </c>
      <c r="E105" s="90"/>
      <c r="F105" s="160">
        <f t="shared" si="3"/>
        <v>0</v>
      </c>
    </row>
    <row r="106" spans="1:6" ht="12.75">
      <c r="A106" s="87"/>
      <c r="B106" s="88" t="s">
        <v>188</v>
      </c>
      <c r="C106" s="87" t="s">
        <v>159</v>
      </c>
      <c r="D106" s="89">
        <v>2</v>
      </c>
      <c r="E106" s="90"/>
      <c r="F106" s="160">
        <f t="shared" si="3"/>
        <v>0</v>
      </c>
    </row>
    <row r="107" spans="1:6" ht="12.75">
      <c r="A107" s="87"/>
      <c r="B107" s="88" t="s">
        <v>203</v>
      </c>
      <c r="C107" s="87" t="s">
        <v>159</v>
      </c>
      <c r="D107" s="89">
        <v>2</v>
      </c>
      <c r="E107" s="90"/>
      <c r="F107" s="160">
        <f t="shared" si="3"/>
        <v>0</v>
      </c>
    </row>
    <row r="108" spans="1:6" ht="12.75">
      <c r="A108" s="87"/>
      <c r="B108" s="88"/>
      <c r="C108" s="87"/>
      <c r="D108" s="89"/>
      <c r="E108" s="246"/>
      <c r="F108" s="160"/>
    </row>
    <row r="109" spans="1:6">
      <c r="A109" s="172" t="s">
        <v>189</v>
      </c>
      <c r="B109" s="119" t="s">
        <v>190</v>
      </c>
      <c r="C109" s="120"/>
      <c r="D109" s="121"/>
      <c r="E109" s="122"/>
      <c r="F109" s="123"/>
    </row>
    <row r="110" spans="1:6" s="181" customFormat="1">
      <c r="A110" s="172"/>
      <c r="B110" s="176"/>
      <c r="C110" s="177"/>
      <c r="D110" s="178"/>
      <c r="E110" s="179"/>
      <c r="F110" s="180"/>
    </row>
    <row r="111" spans="1:6">
      <c r="A111" s="124"/>
      <c r="B111" s="119" t="s">
        <v>191</v>
      </c>
      <c r="C111" s="120"/>
      <c r="D111" s="121"/>
      <c r="E111" s="125"/>
      <c r="F111" s="126"/>
    </row>
    <row r="112" spans="1:6" ht="12.75">
      <c r="A112" s="87"/>
      <c r="B112" s="88" t="s">
        <v>192</v>
      </c>
      <c r="C112" s="87" t="s">
        <v>159</v>
      </c>
      <c r="D112" s="89">
        <v>1</v>
      </c>
      <c r="E112" s="90"/>
      <c r="F112" s="160">
        <f t="shared" ref="F112:F117" si="4">ROUND(D112*E112,2)</f>
        <v>0</v>
      </c>
    </row>
    <row r="113" spans="1:6" ht="12.75">
      <c r="A113" s="87"/>
      <c r="B113" s="88" t="s">
        <v>193</v>
      </c>
      <c r="C113" s="87" t="s">
        <v>159</v>
      </c>
      <c r="D113" s="89">
        <v>2</v>
      </c>
      <c r="E113" s="90"/>
      <c r="F113" s="160">
        <f t="shared" si="4"/>
        <v>0</v>
      </c>
    </row>
    <row r="114" spans="1:6" ht="12.75">
      <c r="A114" s="87"/>
      <c r="B114" s="88" t="s">
        <v>187</v>
      </c>
      <c r="C114" s="87" t="s">
        <v>159</v>
      </c>
      <c r="D114" s="89">
        <v>1</v>
      </c>
      <c r="E114" s="90"/>
      <c r="F114" s="160">
        <f t="shared" si="4"/>
        <v>0</v>
      </c>
    </row>
    <row r="115" spans="1:6" ht="12.75">
      <c r="A115" s="87"/>
      <c r="B115" s="88" t="s">
        <v>214</v>
      </c>
      <c r="C115" s="87" t="s">
        <v>159</v>
      </c>
      <c r="D115" s="89">
        <v>1</v>
      </c>
      <c r="E115" s="90"/>
      <c r="F115" s="160">
        <f t="shared" si="4"/>
        <v>0</v>
      </c>
    </row>
    <row r="116" spans="1:6" ht="12.75">
      <c r="A116" s="87"/>
      <c r="B116" s="88" t="s">
        <v>188</v>
      </c>
      <c r="C116" s="87" t="s">
        <v>159</v>
      </c>
      <c r="D116" s="89">
        <v>1</v>
      </c>
      <c r="E116" s="90"/>
      <c r="F116" s="160">
        <f t="shared" si="4"/>
        <v>0</v>
      </c>
    </row>
    <row r="117" spans="1:6" ht="12.75">
      <c r="A117" s="87"/>
      <c r="B117" s="88" t="s">
        <v>203</v>
      </c>
      <c r="C117" s="87" t="s">
        <v>159</v>
      </c>
      <c r="D117" s="89">
        <v>1</v>
      </c>
      <c r="E117" s="90"/>
      <c r="F117" s="160">
        <f t="shared" si="4"/>
        <v>0</v>
      </c>
    </row>
    <row r="118" spans="1:6" ht="12.75">
      <c r="A118" s="87"/>
      <c r="B118" s="119" t="s">
        <v>194</v>
      </c>
      <c r="C118" s="120"/>
      <c r="D118" s="121"/>
      <c r="E118" s="125"/>
      <c r="F118" s="126"/>
    </row>
    <row r="119" spans="1:6" ht="12.75">
      <c r="A119" s="87"/>
      <c r="B119" s="88" t="s">
        <v>195</v>
      </c>
      <c r="C119" s="87" t="s">
        <v>159</v>
      </c>
      <c r="D119" s="89">
        <v>1</v>
      </c>
      <c r="E119" s="90"/>
      <c r="F119" s="160">
        <f>ROUND(D119*E119,2)</f>
        <v>0</v>
      </c>
    </row>
    <row r="120" spans="1:6" ht="12.75">
      <c r="A120" s="87"/>
      <c r="B120" s="88" t="s">
        <v>196</v>
      </c>
      <c r="C120" s="87" t="s">
        <v>159</v>
      </c>
      <c r="D120" s="89">
        <v>1</v>
      </c>
      <c r="E120" s="90"/>
      <c r="F120" s="160">
        <f t="shared" ref="F120:F125" si="5">ROUND(D120*E120,2)</f>
        <v>0</v>
      </c>
    </row>
    <row r="121" spans="1:6" ht="12.75">
      <c r="A121" s="87"/>
      <c r="B121" s="88" t="s">
        <v>197</v>
      </c>
      <c r="C121" s="87" t="s">
        <v>159</v>
      </c>
      <c r="D121" s="89">
        <v>2</v>
      </c>
      <c r="E121" s="90"/>
      <c r="F121" s="160">
        <f t="shared" si="5"/>
        <v>0</v>
      </c>
    </row>
    <row r="122" spans="1:6" ht="12.75">
      <c r="A122" s="87"/>
      <c r="B122" s="88" t="s">
        <v>187</v>
      </c>
      <c r="C122" s="87" t="s">
        <v>159</v>
      </c>
      <c r="D122" s="89">
        <v>1</v>
      </c>
      <c r="E122" s="90"/>
      <c r="F122" s="160">
        <f t="shared" si="5"/>
        <v>0</v>
      </c>
    </row>
    <row r="123" spans="1:6" ht="12.75">
      <c r="A123" s="87"/>
      <c r="B123" s="88" t="s">
        <v>214</v>
      </c>
      <c r="C123" s="87" t="s">
        <v>159</v>
      </c>
      <c r="D123" s="89">
        <v>1</v>
      </c>
      <c r="E123" s="90"/>
      <c r="F123" s="160">
        <f t="shared" si="5"/>
        <v>0</v>
      </c>
    </row>
    <row r="124" spans="1:6" ht="12.75">
      <c r="A124" s="87"/>
      <c r="B124" s="88" t="s">
        <v>188</v>
      </c>
      <c r="C124" s="87" t="s">
        <v>159</v>
      </c>
      <c r="D124" s="89">
        <v>1</v>
      </c>
      <c r="E124" s="90"/>
      <c r="F124" s="160">
        <f t="shared" si="5"/>
        <v>0</v>
      </c>
    </row>
    <row r="125" spans="1:6" ht="12.75">
      <c r="A125" s="87"/>
      <c r="B125" s="88" t="s">
        <v>203</v>
      </c>
      <c r="C125" s="87" t="s">
        <v>159</v>
      </c>
      <c r="D125" s="89">
        <v>1</v>
      </c>
      <c r="E125" s="90"/>
      <c r="F125" s="160">
        <f t="shared" si="5"/>
        <v>0</v>
      </c>
    </row>
    <row r="126" spans="1:6" ht="12.75">
      <c r="A126" s="87"/>
      <c r="B126" s="88"/>
      <c r="C126" s="87"/>
      <c r="D126" s="89"/>
      <c r="E126" s="246"/>
      <c r="F126" s="160"/>
    </row>
    <row r="127" spans="1:6">
      <c r="A127" s="172" t="s">
        <v>198</v>
      </c>
      <c r="B127" s="127" t="s">
        <v>199</v>
      </c>
      <c r="C127" s="83"/>
      <c r="D127" s="128"/>
      <c r="E127" s="129"/>
      <c r="F127" s="86"/>
    </row>
    <row r="128" spans="1:6" s="181" customFormat="1">
      <c r="A128" s="172"/>
      <c r="B128" s="176"/>
      <c r="C128" s="177"/>
      <c r="D128" s="178"/>
      <c r="E128" s="182"/>
      <c r="F128" s="183"/>
    </row>
    <row r="129" spans="1:6">
      <c r="A129" s="124"/>
      <c r="B129" s="127" t="s">
        <v>200</v>
      </c>
      <c r="C129" s="83"/>
      <c r="D129" s="128"/>
      <c r="E129" s="129"/>
      <c r="F129" s="86"/>
    </row>
    <row r="130" spans="1:6" ht="25.5">
      <c r="A130" s="124"/>
      <c r="B130" s="88" t="s">
        <v>201</v>
      </c>
      <c r="C130" s="87" t="s">
        <v>159</v>
      </c>
      <c r="D130" s="89">
        <v>3</v>
      </c>
      <c r="E130" s="90"/>
      <c r="F130" s="160">
        <f>ROUND(D130*E130,2)</f>
        <v>0</v>
      </c>
    </row>
    <row r="131" spans="1:6" ht="12.75">
      <c r="A131" s="124"/>
      <c r="B131" s="88" t="s">
        <v>202</v>
      </c>
      <c r="C131" s="87" t="s">
        <v>159</v>
      </c>
      <c r="D131" s="89">
        <v>3</v>
      </c>
      <c r="E131" s="90"/>
      <c r="F131" s="160">
        <f>ROUND(D131*E131,2)</f>
        <v>0</v>
      </c>
    </row>
    <row r="132" spans="1:6" ht="12.75">
      <c r="A132" s="124"/>
      <c r="B132" s="88" t="s">
        <v>203</v>
      </c>
      <c r="C132" s="87" t="s">
        <v>159</v>
      </c>
      <c r="D132" s="89">
        <v>3</v>
      </c>
      <c r="E132" s="90"/>
      <c r="F132" s="160">
        <f>ROUND(D132*E132,2)</f>
        <v>0</v>
      </c>
    </row>
    <row r="133" spans="1:6" ht="12.75">
      <c r="A133" s="124"/>
      <c r="B133" s="88"/>
      <c r="C133" s="87"/>
      <c r="D133" s="89"/>
      <c r="E133" s="246"/>
      <c r="F133" s="160"/>
    </row>
    <row r="134" spans="1:6">
      <c r="A134" s="124" t="s">
        <v>204</v>
      </c>
      <c r="B134" s="130" t="s">
        <v>205</v>
      </c>
      <c r="C134" s="131"/>
      <c r="D134" s="132"/>
      <c r="E134" s="133"/>
      <c r="F134" s="134"/>
    </row>
    <row r="135" spans="1:6" ht="63.75">
      <c r="A135" s="124"/>
      <c r="B135" s="88" t="s">
        <v>206</v>
      </c>
      <c r="C135" s="87" t="s">
        <v>159</v>
      </c>
      <c r="D135" s="89">
        <v>3</v>
      </c>
      <c r="E135" s="90"/>
      <c r="F135" s="160">
        <f>ROUND(D135*E135,2)</f>
        <v>0</v>
      </c>
    </row>
    <row r="136" spans="1:6" ht="12.75">
      <c r="A136" s="124"/>
      <c r="B136" s="88"/>
      <c r="C136" s="87"/>
      <c r="D136" s="89"/>
      <c r="E136" s="246"/>
      <c r="F136" s="160"/>
    </row>
    <row r="137" spans="1:6">
      <c r="A137" s="135" t="s">
        <v>138</v>
      </c>
      <c r="B137" s="136" t="s">
        <v>207</v>
      </c>
      <c r="C137" s="98"/>
      <c r="D137" s="84"/>
      <c r="E137" s="85"/>
      <c r="F137" s="144">
        <f>SUM(F75:F135)</f>
        <v>0</v>
      </c>
    </row>
  </sheetData>
  <sheetProtection password="E9CD" sheet="1" objects="1" scenarios="1"/>
  <mergeCells count="7">
    <mergeCell ref="G4:L4"/>
    <mergeCell ref="A1:F1"/>
    <mergeCell ref="A79:A81"/>
    <mergeCell ref="A44:F44"/>
    <mergeCell ref="A71:F71"/>
    <mergeCell ref="A72:F72"/>
    <mergeCell ref="A73:F73"/>
  </mergeCells>
  <pageMargins left="0.78740157480314965" right="0.59055118110236227" top="0.78740157480314965" bottom="0.59055118110236227" header="0.31496062992125984" footer="0.31496062992125984"/>
  <pageSetup paperSize="9" scale="90" orientation="portrait" verticalDpi="4294967295" r:id="rId1"/>
  <headerFooter>
    <oddHeader>&amp;LMESTNA OBČINA MURSKA SOBOTA&amp;R&amp;A</oddHeader>
    <oddFooter>&amp;RStran &amp;P od &amp;N</oddFooter>
  </headerFooter>
  <rowBreaks count="1" manualBreakCount="1">
    <brk id="9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5</vt:i4>
      </vt:variant>
    </vt:vector>
  </HeadingPairs>
  <TitlesOfParts>
    <vt:vector size="10" baseType="lpstr">
      <vt:lpstr>REKAPITULACIJA</vt:lpstr>
      <vt:lpstr>CESTA II.FAZA</vt:lpstr>
      <vt:lpstr>FEK KANALIZACIJA II.FAZA</vt:lpstr>
      <vt:lpstr>J.RAZSVETLJAVA II.FAZA</vt:lpstr>
      <vt:lpstr>VODOVOD II.FAZA</vt:lpstr>
      <vt:lpstr>'CESTA II.FAZA'!Področje_tiskanja</vt:lpstr>
      <vt:lpstr>'FEK KANALIZACIJA II.FAZA'!Področje_tiskanja</vt:lpstr>
      <vt:lpstr>'J.RAZSVETLJAVA II.FAZA'!Področje_tiskanja</vt:lpstr>
      <vt:lpstr>REKAPITULACIJA!Področje_tiskanja</vt:lpstr>
      <vt:lpstr>'VODOVOD II.FAZA'!Področje_tiskanja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KELEMEN</dc:creator>
  <cp:lastModifiedBy>petra.fartek</cp:lastModifiedBy>
  <cp:lastPrinted>2020-02-11T06:55:57Z</cp:lastPrinted>
  <dcterms:created xsi:type="dcterms:W3CDTF">2003-06-06T09:48:56Z</dcterms:created>
  <dcterms:modified xsi:type="dcterms:W3CDTF">2020-02-17T08:28:34Z</dcterms:modified>
</cp:coreProperties>
</file>